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240" windowWidth="28380" windowHeight="14505"/>
  </bookViews>
  <sheets>
    <sheet name="Stromingsvermogen" sheetId="1" r:id="rId1"/>
    <sheet name="Geometrie" sheetId="2" r:id="rId2"/>
    <sheet name="Stabiliteitsdiagram banktypen" sheetId="3" r:id="rId3"/>
    <sheet name="Sedimenttransport" sheetId="4" r:id="rId4"/>
    <sheet name="Disclaimer" sheetId="5" r:id="rId5"/>
  </sheets>
  <calcPr calcId="145621"/>
</workbook>
</file>

<file path=xl/calcChain.xml><?xml version="1.0" encoding="utf-8"?>
<calcChain xmlns="http://schemas.openxmlformats.org/spreadsheetml/2006/main">
  <c r="B18" i="4" l="1"/>
  <c r="D16" i="4"/>
  <c r="B14" i="4"/>
  <c r="B27" i="3"/>
  <c r="B11" i="3"/>
  <c r="B15" i="1"/>
  <c r="B25" i="3" l="1"/>
  <c r="B18" i="3"/>
  <c r="U12" i="1"/>
  <c r="D17" i="1"/>
  <c r="W9" i="1"/>
  <c r="V9" i="1"/>
  <c r="X9" i="1"/>
  <c r="W8" i="1"/>
  <c r="V8" i="1"/>
  <c r="X8" i="1"/>
  <c r="W7" i="1"/>
  <c r="V7" i="1"/>
  <c r="X7" i="1"/>
  <c r="W6" i="1"/>
  <c r="V6" i="1"/>
  <c r="X6" i="1"/>
  <c r="W5" i="1"/>
  <c r="V5" i="1"/>
  <c r="X5" i="1"/>
  <c r="W4" i="1"/>
  <c r="V4" i="1"/>
  <c r="X4" i="1"/>
  <c r="D21" i="3" l="1"/>
  <c r="B26" i="2"/>
  <c r="B34" i="2" s="1"/>
  <c r="B30" i="2"/>
  <c r="D33" i="2"/>
  <c r="D32" i="2"/>
  <c r="D31" i="2"/>
  <c r="D25" i="2" l="1"/>
  <c r="B48" i="2"/>
  <c r="B47" i="2"/>
  <c r="B42" i="2"/>
  <c r="B41" i="2"/>
  <c r="B40" i="2"/>
  <c r="B39" i="2"/>
  <c r="B20" i="2"/>
  <c r="B12" i="2"/>
  <c r="B32" i="3" l="1"/>
  <c r="D13" i="3"/>
  <c r="D17" i="3"/>
  <c r="B14" i="1"/>
  <c r="V12" i="1" s="1"/>
  <c r="D13" i="1"/>
</calcChain>
</file>

<file path=xl/comments1.xml><?xml version="1.0" encoding="utf-8"?>
<comments xmlns="http://schemas.openxmlformats.org/spreadsheetml/2006/main">
  <authors>
    <author>Coenen, Daniël</author>
  </authors>
  <commentList>
    <comment ref="A14" authorId="0">
      <text>
        <r>
          <rPr>
            <b/>
            <sz val="8"/>
            <color indexed="81"/>
            <rFont val="Tahoma"/>
            <family val="2"/>
          </rPr>
          <t>Voor geulen met grindig beddingmateriaal (D50&gt;2mm) geldt een factor van 3,0 i.p.v. 4,7.</t>
        </r>
        <r>
          <rPr>
            <sz val="8"/>
            <color indexed="81"/>
            <rFont val="Tahoma"/>
            <family val="2"/>
          </rPr>
          <t xml:space="preserve">
</t>
        </r>
      </text>
    </comment>
  </commentList>
</comments>
</file>

<file path=xl/sharedStrings.xml><?xml version="1.0" encoding="utf-8"?>
<sst xmlns="http://schemas.openxmlformats.org/spreadsheetml/2006/main" count="182" uniqueCount="114">
  <si>
    <r>
      <t>ω</t>
    </r>
    <r>
      <rPr>
        <vertAlign val="subscript"/>
        <sz val="11"/>
        <color theme="1"/>
        <rFont val="Calibri"/>
        <family val="2"/>
        <scheme val="minor"/>
      </rPr>
      <t>pv</t>
    </r>
    <r>
      <rPr>
        <sz val="11"/>
        <color theme="1"/>
        <rFont val="Calibri"/>
        <family val="2"/>
        <scheme val="minor"/>
      </rPr>
      <t xml:space="preserve"> = </t>
    </r>
    <r>
      <rPr>
        <sz val="11"/>
        <color theme="1"/>
        <rFont val="Calibri"/>
        <family val="2"/>
      </rPr>
      <t>ϱ * g * Q * S</t>
    </r>
    <r>
      <rPr>
        <vertAlign val="subscript"/>
        <sz val="11"/>
        <color theme="1"/>
        <rFont val="Calibri"/>
        <family val="2"/>
      </rPr>
      <t>v</t>
    </r>
    <r>
      <rPr>
        <sz val="11"/>
        <color theme="1"/>
        <rFont val="Calibri"/>
        <family val="2"/>
      </rPr>
      <t xml:space="preserve"> / W</t>
    </r>
    <r>
      <rPr>
        <vertAlign val="subscript"/>
        <sz val="11"/>
        <color theme="1"/>
        <rFont val="Calibri"/>
        <family val="2"/>
      </rPr>
      <t>r</t>
    </r>
  </si>
  <si>
    <t>m/km</t>
  </si>
  <si>
    <t>m</t>
  </si>
  <si>
    <t>ϱ = dichtheid van water:</t>
  </si>
  <si>
    <t>g = zwaartekrachtversnelling:</t>
  </si>
  <si>
    <t>Q = dominante of geulvormende afvoer:</t>
  </si>
  <si>
    <r>
      <t>S</t>
    </r>
    <r>
      <rPr>
        <vertAlign val="subscript"/>
        <sz val="11"/>
        <color theme="1"/>
        <rFont val="Calibri"/>
        <family val="2"/>
      </rPr>
      <t>v</t>
    </r>
    <r>
      <rPr>
        <sz val="11"/>
        <color theme="1"/>
        <rFont val="Calibri"/>
        <family val="2"/>
      </rPr>
      <t xml:space="preserve"> = helling van dal of vlakte:</t>
    </r>
  </si>
  <si>
    <r>
      <t>Potentiële specifieke stromingsvermogen (</t>
    </r>
    <r>
      <rPr>
        <b/>
        <sz val="11"/>
        <color theme="1"/>
        <rFont val="Calibri"/>
        <family val="2"/>
      </rPr>
      <t>ω</t>
    </r>
    <r>
      <rPr>
        <b/>
        <vertAlign val="subscript"/>
        <sz val="11"/>
        <color theme="1"/>
        <rFont val="Calibri"/>
        <family val="2"/>
      </rPr>
      <t>pv</t>
    </r>
    <r>
      <rPr>
        <b/>
        <sz val="11"/>
        <color theme="1"/>
        <rFont val="Calibri"/>
        <family val="2"/>
      </rPr>
      <t>; in W/m</t>
    </r>
    <r>
      <rPr>
        <b/>
        <vertAlign val="superscript"/>
        <sz val="11"/>
        <color theme="1"/>
        <rFont val="Calibri"/>
        <family val="2"/>
      </rPr>
      <t>2</t>
    </r>
    <r>
      <rPr>
        <b/>
        <sz val="11"/>
        <color theme="1"/>
        <rFont val="Calibri"/>
        <family val="2"/>
      </rPr>
      <t>)</t>
    </r>
  </si>
  <si>
    <t>(-)    =</t>
  </si>
  <si>
    <t>Figuur: stabiliteitsdiagram voor morfologische geultypen (Handboek geomorfologisch beekherstel, pag. 55)</t>
  </si>
  <si>
    <r>
      <t>W</t>
    </r>
    <r>
      <rPr>
        <vertAlign val="subscript"/>
        <sz val="11"/>
        <color theme="1"/>
        <rFont val="Calibri"/>
        <family val="2"/>
      </rPr>
      <t xml:space="preserve">r </t>
    </r>
    <r>
      <rPr>
        <sz val="11"/>
        <color theme="1"/>
        <rFont val="Calibri"/>
        <family val="2"/>
      </rPr>
      <t>= breedte van de referentiegeul = 4,7 * √Q =</t>
    </r>
  </si>
  <si>
    <t>(D50 &lt; 2 mm)</t>
  </si>
  <si>
    <t>Hydraulische geometrie en meandergeometrie</t>
  </si>
  <si>
    <r>
      <rPr>
        <sz val="11"/>
        <color theme="1"/>
        <rFont val="Calibri"/>
        <family val="2"/>
      </rPr>
      <t>θ = Ƭ</t>
    </r>
    <r>
      <rPr>
        <vertAlign val="subscript"/>
        <sz val="11"/>
        <color theme="1"/>
        <rFont val="Calibri"/>
        <family val="2"/>
      </rPr>
      <t>b</t>
    </r>
    <r>
      <rPr>
        <sz val="11"/>
        <color theme="1"/>
        <rFont val="Calibri"/>
        <family val="2"/>
      </rPr>
      <t xml:space="preserve"> / [(ϱ</t>
    </r>
    <r>
      <rPr>
        <vertAlign val="subscript"/>
        <sz val="11"/>
        <color theme="1"/>
        <rFont val="Calibri"/>
        <family val="2"/>
      </rPr>
      <t>s</t>
    </r>
    <r>
      <rPr>
        <sz val="11"/>
        <color theme="1"/>
        <rFont val="Calibri"/>
        <family val="2"/>
      </rPr>
      <t>-ϱ) * g * d]</t>
    </r>
  </si>
  <si>
    <r>
      <t>ϱ</t>
    </r>
    <r>
      <rPr>
        <vertAlign val="subscript"/>
        <sz val="11"/>
        <color theme="1"/>
        <rFont val="Calibri"/>
        <family val="2"/>
      </rPr>
      <t>s</t>
    </r>
    <r>
      <rPr>
        <sz val="11"/>
        <color theme="1"/>
        <rFont val="Calibri"/>
        <family val="2"/>
      </rPr>
      <t xml:space="preserve"> = dichtheid van sediment:</t>
    </r>
  </si>
  <si>
    <t>m    =</t>
  </si>
  <si>
    <t>µm</t>
  </si>
  <si>
    <r>
      <t>Ƭ</t>
    </r>
    <r>
      <rPr>
        <vertAlign val="subscript"/>
        <sz val="11"/>
        <color theme="1"/>
        <rFont val="Calibri"/>
        <family val="2"/>
      </rPr>
      <t>b</t>
    </r>
    <r>
      <rPr>
        <sz val="11"/>
        <color theme="1"/>
        <rFont val="Calibri"/>
        <family val="2"/>
      </rPr>
      <t xml:space="preserve"> = schuifspanning op de bedding = ϱ * g * h * S</t>
    </r>
    <r>
      <rPr>
        <vertAlign val="subscript"/>
        <sz val="11"/>
        <color theme="1"/>
        <rFont val="Calibri"/>
        <family val="2"/>
      </rPr>
      <t>e</t>
    </r>
    <r>
      <rPr>
        <sz val="11"/>
        <color theme="1"/>
        <rFont val="Calibri"/>
        <family val="2"/>
      </rPr>
      <t xml:space="preserve"> =</t>
    </r>
  </si>
  <si>
    <t>h = waterdiepte:</t>
  </si>
  <si>
    <r>
      <t>S</t>
    </r>
    <r>
      <rPr>
        <vertAlign val="subscript"/>
        <sz val="11"/>
        <color theme="1"/>
        <rFont val="Calibri"/>
        <family val="2"/>
      </rPr>
      <t>e</t>
    </r>
    <r>
      <rPr>
        <sz val="11"/>
        <color theme="1"/>
        <rFont val="Calibri"/>
        <family val="2"/>
      </rPr>
      <t xml:space="preserve"> = energiegradiënt:</t>
    </r>
  </si>
  <si>
    <t>θ =</t>
  </si>
  <si>
    <t>d = diepte van de rivier/beek:</t>
  </si>
  <si>
    <t>B = breedte van de rivier/beek:</t>
  </si>
  <si>
    <t>Breedte/diepte verhouding =</t>
  </si>
  <si>
    <t>Breedte/diepte verhouding</t>
  </si>
  <si>
    <t>(-)</t>
  </si>
  <si>
    <t>Geulbreedte (W; in m)</t>
  </si>
  <si>
    <r>
      <t>W = a * Q</t>
    </r>
    <r>
      <rPr>
        <vertAlign val="superscript"/>
        <sz val="11"/>
        <color theme="1"/>
        <rFont val="Calibri"/>
        <family val="2"/>
        <scheme val="minor"/>
      </rPr>
      <t>b</t>
    </r>
  </si>
  <si>
    <t>a = coëfficiënt:</t>
  </si>
  <si>
    <t>Q = geulvormende afvoer:</t>
  </si>
  <si>
    <t xml:space="preserve">W = </t>
  </si>
  <si>
    <t>b = coëfficiënt:</t>
  </si>
  <si>
    <t>Zandige bedding: 3,5-6,5 met een gemiddelde van 4,9. Voorbeeld Overijsselse Vecht: 5,6 bij zandige oevers en 4 bij lemige oevers. Bij grindbedding: 1,8-4,3.</t>
  </si>
  <si>
    <t>Gemiddelde geuldiepte (D; in m)</t>
  </si>
  <si>
    <r>
      <t>D = c * Q</t>
    </r>
    <r>
      <rPr>
        <vertAlign val="superscript"/>
        <sz val="11"/>
        <color theme="1"/>
        <rFont val="Calibri"/>
        <family val="2"/>
        <scheme val="minor"/>
      </rPr>
      <t>f</t>
    </r>
  </si>
  <si>
    <t>c = coëfficiënt:</t>
  </si>
  <si>
    <t>f = coëfficiënt:</t>
  </si>
  <si>
    <t>D =</t>
  </si>
  <si>
    <t>Zandige oevers: 0,54. Cohesieve oevers: 0,58.</t>
  </si>
  <si>
    <t>Toelichting in het Handboek geomorfologisch beekherstel: pag. 56 e.v.</t>
  </si>
  <si>
    <t>W = geulbreedte:</t>
  </si>
  <si>
    <r>
      <t>Meandergolflengte (L</t>
    </r>
    <r>
      <rPr>
        <b/>
        <vertAlign val="subscript"/>
        <sz val="11"/>
        <color theme="1"/>
        <rFont val="Calibri"/>
        <family val="2"/>
        <scheme val="minor"/>
      </rPr>
      <t>m</t>
    </r>
    <r>
      <rPr>
        <b/>
        <sz val="11"/>
        <color theme="1"/>
        <rFont val="Calibri"/>
        <family val="2"/>
        <scheme val="minor"/>
      </rPr>
      <t>; in m)</t>
    </r>
  </si>
  <si>
    <t>(Leopold &amp; Wolman, 1960)</t>
  </si>
  <si>
    <t>(Carlston, 1965)</t>
  </si>
  <si>
    <t>(Williams, 1986)</t>
  </si>
  <si>
    <t>(Soar &amp; Thorne, 2001)</t>
  </si>
  <si>
    <r>
      <t>Meanderamplitude (A</t>
    </r>
    <r>
      <rPr>
        <b/>
        <vertAlign val="subscript"/>
        <sz val="11"/>
        <color theme="1"/>
        <rFont val="Calibri"/>
        <family val="2"/>
        <scheme val="minor"/>
      </rPr>
      <t>m</t>
    </r>
    <r>
      <rPr>
        <b/>
        <sz val="11"/>
        <color theme="1"/>
        <rFont val="Calibri"/>
        <family val="2"/>
        <scheme val="minor"/>
      </rPr>
      <t>; in m)</t>
    </r>
  </si>
  <si>
    <t>(Carlston, 1965 in Soar &amp; Thorn, 2001)</t>
  </si>
  <si>
    <t>Figuur: meandergolflengte en meanderamplitude (Handboek geomorfologisch beekherstel, pag. 59)</t>
  </si>
  <si>
    <t>Gemiddelde geuldiepte volgens Brownlie (1983) (R; in m)</t>
  </si>
  <si>
    <r>
      <t>R = S</t>
    </r>
    <r>
      <rPr>
        <vertAlign val="superscript"/>
        <sz val="11"/>
        <color theme="1"/>
        <rFont val="Calibri"/>
        <family val="2"/>
        <scheme val="minor"/>
      </rPr>
      <t>-0,2542</t>
    </r>
    <r>
      <rPr>
        <sz val="11"/>
        <color theme="1"/>
        <rFont val="Calibri"/>
        <family val="2"/>
        <scheme val="minor"/>
      </rPr>
      <t xml:space="preserve"> * 0,3724 * D</t>
    </r>
    <r>
      <rPr>
        <vertAlign val="subscript"/>
        <sz val="11"/>
        <color theme="1"/>
        <rFont val="Calibri"/>
        <family val="2"/>
        <scheme val="minor"/>
      </rPr>
      <t>50</t>
    </r>
    <r>
      <rPr>
        <sz val="11"/>
        <color theme="1"/>
        <rFont val="Calibri"/>
        <family val="2"/>
        <scheme val="minor"/>
      </rPr>
      <t xml:space="preserve"> * Q</t>
    </r>
    <r>
      <rPr>
        <vertAlign val="subscript"/>
        <sz val="11"/>
        <color theme="1"/>
        <rFont val="Calibri"/>
        <family val="2"/>
        <scheme val="minor"/>
      </rPr>
      <t>*</t>
    </r>
    <r>
      <rPr>
        <vertAlign val="superscript"/>
        <sz val="11"/>
        <color theme="1"/>
        <rFont val="Calibri"/>
        <family val="2"/>
        <scheme val="minor"/>
      </rPr>
      <t>0,6539</t>
    </r>
    <r>
      <rPr>
        <sz val="11"/>
        <color theme="1"/>
        <rFont val="Calibri"/>
        <family val="2"/>
        <scheme val="minor"/>
      </rPr>
      <t xml:space="preserve"> * </t>
    </r>
    <r>
      <rPr>
        <sz val="11"/>
        <color theme="1"/>
        <rFont val="Calibri"/>
        <family val="2"/>
      </rPr>
      <t>σ</t>
    </r>
    <r>
      <rPr>
        <vertAlign val="subscript"/>
        <sz val="11"/>
        <color theme="1"/>
        <rFont val="Calibri"/>
        <family val="2"/>
      </rPr>
      <t>s</t>
    </r>
    <r>
      <rPr>
        <vertAlign val="superscript"/>
        <sz val="11"/>
        <color theme="1"/>
        <rFont val="Calibri"/>
        <family val="2"/>
      </rPr>
      <t>0,1050</t>
    </r>
    <r>
      <rPr>
        <sz val="11"/>
        <color theme="1"/>
        <rFont val="Calibri"/>
        <family val="2"/>
      </rPr>
      <t xml:space="preserve"> </t>
    </r>
  </si>
  <si>
    <t>S = geulgradiënt:</t>
  </si>
  <si>
    <r>
      <t>Q</t>
    </r>
    <r>
      <rPr>
        <vertAlign val="subscript"/>
        <sz val="11"/>
        <color theme="1"/>
        <rFont val="Calibri"/>
        <family val="2"/>
        <scheme val="minor"/>
      </rPr>
      <t>*</t>
    </r>
    <r>
      <rPr>
        <sz val="11"/>
        <color theme="1"/>
        <rFont val="Calibri"/>
        <family val="2"/>
        <scheme val="minor"/>
      </rPr>
      <t xml:space="preserve"> = dimensieloze afvoer = Q / (W * g</t>
    </r>
    <r>
      <rPr>
        <vertAlign val="superscript"/>
        <sz val="11"/>
        <color theme="1"/>
        <rFont val="Calibri"/>
        <family val="2"/>
        <scheme val="minor"/>
      </rPr>
      <t>0,5</t>
    </r>
    <r>
      <rPr>
        <sz val="11"/>
        <color theme="1"/>
        <rFont val="Calibri"/>
        <family val="2"/>
        <scheme val="minor"/>
      </rPr>
      <t xml:space="preserve"> * D</t>
    </r>
    <r>
      <rPr>
        <vertAlign val="subscript"/>
        <sz val="11"/>
        <color theme="1"/>
        <rFont val="Calibri"/>
        <family val="2"/>
        <scheme val="minor"/>
      </rPr>
      <t>50</t>
    </r>
    <r>
      <rPr>
        <vertAlign val="superscript"/>
        <sz val="11"/>
        <color theme="1"/>
        <rFont val="Calibri"/>
        <family val="2"/>
        <scheme val="minor"/>
      </rPr>
      <t>1,5</t>
    </r>
    <r>
      <rPr>
        <sz val="11"/>
        <color theme="1"/>
        <rFont val="Calibri"/>
        <family val="2"/>
        <scheme val="minor"/>
      </rPr>
      <t>) :</t>
    </r>
  </si>
  <si>
    <r>
      <t>σ</t>
    </r>
    <r>
      <rPr>
        <vertAlign val="subscript"/>
        <sz val="11"/>
        <color theme="1"/>
        <rFont val="Calibri"/>
        <family val="2"/>
      </rPr>
      <t>s</t>
    </r>
    <r>
      <rPr>
        <sz val="11"/>
        <color theme="1"/>
        <rFont val="Calibri"/>
        <family val="2"/>
      </rPr>
      <t xml:space="preserve"> = sortering beddingmateriaal = ½(D</t>
    </r>
    <r>
      <rPr>
        <vertAlign val="subscript"/>
        <sz val="11"/>
        <color theme="1"/>
        <rFont val="Calibri"/>
        <family val="2"/>
      </rPr>
      <t>50</t>
    </r>
    <r>
      <rPr>
        <sz val="11"/>
        <color theme="1"/>
        <rFont val="Calibri"/>
        <family val="2"/>
      </rPr>
      <t>/D</t>
    </r>
    <r>
      <rPr>
        <vertAlign val="subscript"/>
        <sz val="11"/>
        <color theme="1"/>
        <rFont val="Calibri"/>
        <family val="2"/>
      </rPr>
      <t>16</t>
    </r>
    <r>
      <rPr>
        <sz val="11"/>
        <color theme="1"/>
        <rFont val="Calibri"/>
        <family val="2"/>
      </rPr>
      <t xml:space="preserve"> + D</t>
    </r>
    <r>
      <rPr>
        <vertAlign val="subscript"/>
        <sz val="11"/>
        <color theme="1"/>
        <rFont val="Calibri"/>
        <family val="2"/>
      </rPr>
      <t>84</t>
    </r>
    <r>
      <rPr>
        <sz val="11"/>
        <color theme="1"/>
        <rFont val="Calibri"/>
        <family val="2"/>
      </rPr>
      <t>/D</t>
    </r>
    <r>
      <rPr>
        <vertAlign val="subscript"/>
        <sz val="11"/>
        <color theme="1"/>
        <rFont val="Calibri"/>
        <family val="2"/>
      </rPr>
      <t>50</t>
    </r>
    <r>
      <rPr>
        <sz val="11"/>
        <color theme="1"/>
        <rFont val="Calibri"/>
        <family val="2"/>
      </rPr>
      <t>):</t>
    </r>
  </si>
  <si>
    <r>
      <t>D</t>
    </r>
    <r>
      <rPr>
        <vertAlign val="subscript"/>
        <sz val="11"/>
        <color theme="1"/>
        <rFont val="Calibri"/>
        <family val="2"/>
      </rPr>
      <t>16</t>
    </r>
    <r>
      <rPr>
        <sz val="11"/>
        <color theme="1"/>
        <rFont val="Calibri"/>
        <family val="2"/>
      </rPr>
      <t xml:space="preserve"> = korrelgrootte waarvoor 16 gewichts% kleiner is dan:</t>
    </r>
  </si>
  <si>
    <r>
      <t>D</t>
    </r>
    <r>
      <rPr>
        <vertAlign val="subscript"/>
        <sz val="11"/>
        <color theme="1"/>
        <rFont val="Calibri"/>
        <family val="2"/>
      </rPr>
      <t>50</t>
    </r>
    <r>
      <rPr>
        <sz val="11"/>
        <color theme="1"/>
        <rFont val="Calibri"/>
        <family val="2"/>
      </rPr>
      <t xml:space="preserve"> = korrelgrootte waarvoor 50 gewichts% kleiner is dan:</t>
    </r>
  </si>
  <si>
    <r>
      <t>D</t>
    </r>
    <r>
      <rPr>
        <vertAlign val="subscript"/>
        <sz val="11"/>
        <color theme="1"/>
        <rFont val="Calibri"/>
        <family val="2"/>
      </rPr>
      <t>84</t>
    </r>
    <r>
      <rPr>
        <sz val="11"/>
        <color theme="1"/>
        <rFont val="Calibri"/>
        <family val="2"/>
      </rPr>
      <t xml:space="preserve"> = korrelgrootte waarvoor 84 gewichts% kleiner is dan:</t>
    </r>
  </si>
  <si>
    <t>Q = afvoer:</t>
  </si>
  <si>
    <t>R = hydraulische straal ≈ natuurlijke gemiddelde diepte:</t>
  </si>
  <si>
    <t>Toelichting in het Handboek geomorfologisch beekherstel: pag. 70 e.v.</t>
  </si>
  <si>
    <t>Particle parameter (D*; -)</t>
  </si>
  <si>
    <t>d = korreldiameter van het sediment:</t>
  </si>
  <si>
    <t xml:space="preserve">D* = </t>
  </si>
  <si>
    <t>Shields-parameter of Mobility parameter (θ of θ'; -)</t>
  </si>
  <si>
    <t>Potentiële specifieke stromingsvermogen</t>
  </si>
  <si>
    <t>Toelichting in het Handboek geomorfologisch beekherstel: pag. 52 e.v.</t>
  </si>
  <si>
    <t>Stabiliteitsdiagram voor beddingvormen en banktypen</t>
  </si>
  <si>
    <t>Met behulp van de onderstaande formules kunnen de Shields-parameter of Mobility parameter en de Particle parameter worden berekend.</t>
  </si>
  <si>
    <t>Figuur A: kritische schuifspanning voor verschillende korreldiameters (Handboek geomorfologisch beekherstel, pag. 73)</t>
  </si>
  <si>
    <t>Figuur B: stabiliteitsdiagram voor beddingvormen (Handboek geomorfologisch beekherstel, pag. 77)</t>
  </si>
  <si>
    <t>Figuur C: stabiliteitsdiagram voor banktypen (Handboek geomorfologisch beekherstel, pag. 80)</t>
  </si>
  <si>
    <t>Hiervoor moeten de geel gearceerde parameters worden ingegeven.</t>
  </si>
  <si>
    <t>Met behulp van de onderstaande formule kan het potentiële specifieke stromingsvermogen worden berekend.</t>
  </si>
  <si>
    <t>In het figuur kan met behulp van het potentiële specifieke stromingsvermogen en de mediane korrelgrootte worden afgeleid welk geultype verwacht kan worden.</t>
  </si>
  <si>
    <t>Met behulp van de onderstaande formules kan de geulbreedte, geuldiepte, meandergolflengte en meanderamplitude geschat worden.</t>
  </si>
  <si>
    <t>In de drie figuren kan met behulp van de berekende parameters worden afgeleid of (zand)korrels in beweging komen (figuur A), welke beddingvorm te verwachten is (figuur B) en welk banktype te verwachten is (figuur C).</t>
  </si>
  <si>
    <r>
      <t>kg/m</t>
    </r>
    <r>
      <rPr>
        <vertAlign val="superscript"/>
        <sz val="11"/>
        <color theme="1"/>
        <rFont val="Calibri"/>
        <family val="2"/>
        <scheme val="minor"/>
      </rPr>
      <t>3</t>
    </r>
  </si>
  <si>
    <r>
      <t>m/s</t>
    </r>
    <r>
      <rPr>
        <vertAlign val="superscript"/>
        <sz val="11"/>
        <color theme="1"/>
        <rFont val="Calibri"/>
        <family val="2"/>
        <scheme val="minor"/>
      </rPr>
      <t>2</t>
    </r>
  </si>
  <si>
    <r>
      <t>m</t>
    </r>
    <r>
      <rPr>
        <vertAlign val="superscript"/>
        <sz val="11"/>
        <color theme="1"/>
        <rFont val="Calibri"/>
        <family val="2"/>
        <scheme val="minor"/>
      </rPr>
      <t>3</t>
    </r>
    <r>
      <rPr>
        <sz val="11"/>
        <color theme="1"/>
        <rFont val="Calibri"/>
        <family val="2"/>
        <scheme val="minor"/>
      </rPr>
      <t>/s</t>
    </r>
  </si>
  <si>
    <r>
      <t>m</t>
    </r>
    <r>
      <rPr>
        <vertAlign val="superscript"/>
        <sz val="11"/>
        <color theme="1"/>
        <rFont val="Calibri"/>
        <family val="2"/>
        <scheme val="minor"/>
      </rPr>
      <t>2</t>
    </r>
    <r>
      <rPr>
        <sz val="11"/>
        <color theme="1"/>
        <rFont val="Calibri"/>
        <family val="2"/>
        <scheme val="minor"/>
      </rPr>
      <t>/s</t>
    </r>
  </si>
  <si>
    <r>
      <t>N/m</t>
    </r>
    <r>
      <rPr>
        <vertAlign val="superscript"/>
        <sz val="11"/>
        <color theme="1"/>
        <rFont val="Calibri"/>
        <family val="2"/>
        <scheme val="minor"/>
      </rPr>
      <t>2</t>
    </r>
  </si>
  <si>
    <r>
      <t>ω</t>
    </r>
    <r>
      <rPr>
        <b/>
        <vertAlign val="subscript"/>
        <sz val="11"/>
        <color theme="1"/>
        <rFont val="Calibri"/>
        <family val="2"/>
        <scheme val="minor"/>
      </rPr>
      <t>pv</t>
    </r>
    <r>
      <rPr>
        <b/>
        <sz val="11"/>
        <color theme="1"/>
        <rFont val="Calibri"/>
        <family val="2"/>
        <scheme val="minor"/>
      </rPr>
      <t xml:space="preserve"> =</t>
    </r>
  </si>
  <si>
    <r>
      <t>W/m</t>
    </r>
    <r>
      <rPr>
        <b/>
        <vertAlign val="superscript"/>
        <sz val="11"/>
        <color theme="1"/>
        <rFont val="Calibri"/>
        <family val="2"/>
        <scheme val="minor"/>
      </rPr>
      <t>2</t>
    </r>
  </si>
  <si>
    <r>
      <t>L</t>
    </r>
    <r>
      <rPr>
        <b/>
        <vertAlign val="subscript"/>
        <sz val="11"/>
        <color theme="1"/>
        <rFont val="Calibri"/>
        <family val="2"/>
        <scheme val="minor"/>
      </rPr>
      <t>m</t>
    </r>
    <r>
      <rPr>
        <b/>
        <sz val="11"/>
        <color theme="1"/>
        <rFont val="Calibri"/>
        <family val="2"/>
        <scheme val="minor"/>
      </rPr>
      <t xml:space="preserve"> = 11,0 * W</t>
    </r>
    <r>
      <rPr>
        <b/>
        <vertAlign val="superscript"/>
        <sz val="11"/>
        <color theme="1"/>
        <rFont val="Calibri"/>
        <family val="2"/>
        <scheme val="minor"/>
      </rPr>
      <t xml:space="preserve">1,01 </t>
    </r>
    <r>
      <rPr>
        <b/>
        <sz val="11"/>
        <color theme="1"/>
        <rFont val="Calibri"/>
        <family val="2"/>
        <scheme val="minor"/>
      </rPr>
      <t>=</t>
    </r>
  </si>
  <si>
    <r>
      <t>L</t>
    </r>
    <r>
      <rPr>
        <b/>
        <vertAlign val="subscript"/>
        <sz val="11"/>
        <color theme="1"/>
        <rFont val="Calibri"/>
        <family val="2"/>
        <scheme val="minor"/>
      </rPr>
      <t>m</t>
    </r>
    <r>
      <rPr>
        <b/>
        <sz val="11"/>
        <color theme="1"/>
        <rFont val="Calibri"/>
        <family val="2"/>
        <scheme val="minor"/>
      </rPr>
      <t xml:space="preserve"> = 12,6 * W =</t>
    </r>
  </si>
  <si>
    <r>
      <t>L</t>
    </r>
    <r>
      <rPr>
        <b/>
        <vertAlign val="subscript"/>
        <sz val="11"/>
        <color theme="1"/>
        <rFont val="Calibri"/>
        <family val="2"/>
        <scheme val="minor"/>
      </rPr>
      <t>m</t>
    </r>
    <r>
      <rPr>
        <b/>
        <sz val="11"/>
        <color theme="1"/>
        <rFont val="Calibri"/>
        <family val="2"/>
        <scheme val="minor"/>
      </rPr>
      <t xml:space="preserve"> = 7,5 * W</t>
    </r>
    <r>
      <rPr>
        <b/>
        <vertAlign val="superscript"/>
        <sz val="11"/>
        <color theme="1"/>
        <rFont val="Calibri"/>
        <family val="2"/>
        <scheme val="minor"/>
      </rPr>
      <t xml:space="preserve">1,12 </t>
    </r>
    <r>
      <rPr>
        <b/>
        <sz val="11"/>
        <color theme="1"/>
        <rFont val="Calibri"/>
        <family val="2"/>
        <scheme val="minor"/>
      </rPr>
      <t>=</t>
    </r>
  </si>
  <si>
    <r>
      <t>L</t>
    </r>
    <r>
      <rPr>
        <b/>
        <vertAlign val="subscript"/>
        <sz val="11"/>
        <color theme="1"/>
        <rFont val="Calibri"/>
        <family val="2"/>
        <scheme val="minor"/>
      </rPr>
      <t>m</t>
    </r>
    <r>
      <rPr>
        <b/>
        <sz val="11"/>
        <color theme="1"/>
        <rFont val="Calibri"/>
        <family val="2"/>
        <scheme val="minor"/>
      </rPr>
      <t xml:space="preserve"> = 10,23 * W =</t>
    </r>
  </si>
  <si>
    <r>
      <t>A</t>
    </r>
    <r>
      <rPr>
        <b/>
        <vertAlign val="subscript"/>
        <sz val="11"/>
        <color theme="1"/>
        <rFont val="Calibri"/>
        <family val="2"/>
        <scheme val="minor"/>
      </rPr>
      <t>m</t>
    </r>
    <r>
      <rPr>
        <b/>
        <sz val="11"/>
        <color theme="1"/>
        <rFont val="Calibri"/>
        <family val="2"/>
        <scheme val="minor"/>
      </rPr>
      <t xml:space="preserve"> = 3,0 * W</t>
    </r>
    <r>
      <rPr>
        <b/>
        <vertAlign val="superscript"/>
        <sz val="11"/>
        <color theme="1"/>
        <rFont val="Calibri"/>
        <family val="2"/>
        <scheme val="minor"/>
      </rPr>
      <t xml:space="preserve">1,1 </t>
    </r>
    <r>
      <rPr>
        <b/>
        <sz val="11"/>
        <color theme="1"/>
        <rFont val="Calibri"/>
        <family val="2"/>
        <scheme val="minor"/>
      </rPr>
      <t>=</t>
    </r>
  </si>
  <si>
    <r>
      <t>A</t>
    </r>
    <r>
      <rPr>
        <b/>
        <vertAlign val="subscript"/>
        <sz val="11"/>
        <color theme="1"/>
        <rFont val="Calibri"/>
        <family val="2"/>
        <scheme val="minor"/>
      </rPr>
      <t>m</t>
    </r>
    <r>
      <rPr>
        <b/>
        <sz val="11"/>
        <color theme="1"/>
        <rFont val="Calibri"/>
        <family val="2"/>
        <scheme val="minor"/>
      </rPr>
      <t xml:space="preserve"> = 17,6 * W =</t>
    </r>
  </si>
  <si>
    <t>Mediane korreldiameter beddingmateriaal (m)</t>
  </si>
  <si>
    <t>Mediane korreldiameter beddingmateriaal:</t>
  </si>
  <si>
    <t>Berekend stromingsvermogen en ingegeven korreldiameter</t>
  </si>
  <si>
    <t>Grafiek van stabiliteitsdiagram</t>
  </si>
  <si>
    <t>Ondergrens meanderend met zandbanken</t>
  </si>
  <si>
    <r>
      <t>Ondergrens meanderend met banken en meanderhalsafsnijding</t>
    </r>
    <r>
      <rPr>
        <sz val="10"/>
        <rFont val="Calibri"/>
        <family val="2"/>
      </rPr>
      <t/>
    </r>
  </si>
  <si>
    <t>Ondergrens sterk vlechtend</t>
  </si>
  <si>
    <r>
      <t>D</t>
    </r>
    <r>
      <rPr>
        <vertAlign val="subscript"/>
        <sz val="11"/>
        <color theme="1"/>
        <rFont val="Calibri"/>
        <family val="2"/>
      </rPr>
      <t>50</t>
    </r>
    <r>
      <rPr>
        <sz val="11"/>
        <color theme="1"/>
        <rFont val="Calibri"/>
        <family val="2"/>
      </rPr>
      <t xml:space="preserve"> = mediane korreldiameter van het sediment:</t>
    </r>
  </si>
  <si>
    <r>
      <t>s = specifieke sedimentdichtheid (ϱ</t>
    </r>
    <r>
      <rPr>
        <vertAlign val="subscript"/>
        <sz val="11"/>
        <color theme="1"/>
        <rFont val="Calibri"/>
        <family val="2"/>
      </rPr>
      <t>s</t>
    </r>
    <r>
      <rPr>
        <sz val="11"/>
        <color theme="1"/>
        <rFont val="Calibri"/>
        <family val="2"/>
      </rPr>
      <t>/ϱ):</t>
    </r>
  </si>
  <si>
    <t>v = kinematische viscositeitscoefficient:</t>
  </si>
  <si>
    <t>m/s</t>
  </si>
  <si>
    <t>C = Chezy-waarde</t>
  </si>
  <si>
    <r>
      <t>m</t>
    </r>
    <r>
      <rPr>
        <vertAlign val="superscript"/>
        <sz val="11"/>
        <color theme="1"/>
        <rFont val="Calibri"/>
        <family val="2"/>
        <scheme val="minor"/>
      </rPr>
      <t>0,5</t>
    </r>
    <r>
      <rPr>
        <sz val="11"/>
        <color theme="1"/>
        <rFont val="Calibri"/>
        <family val="2"/>
        <scheme val="minor"/>
      </rPr>
      <t>/s</t>
    </r>
  </si>
  <si>
    <t>kg/m/s</t>
  </si>
  <si>
    <r>
      <t>u</t>
    </r>
    <r>
      <rPr>
        <vertAlign val="subscript"/>
        <sz val="11"/>
        <color theme="1"/>
        <rFont val="Calibri"/>
        <family val="2"/>
        <scheme val="minor"/>
      </rPr>
      <t>gem</t>
    </r>
    <r>
      <rPr>
        <sz val="11"/>
        <color theme="1"/>
        <rFont val="Calibri"/>
        <family val="2"/>
        <scheme val="minor"/>
      </rPr>
      <t xml:space="preserve"> = gemiddelde stroomsnelheid in de geul:</t>
    </r>
  </si>
  <si>
    <r>
      <t>q</t>
    </r>
    <r>
      <rPr>
        <vertAlign val="subscript"/>
        <sz val="11"/>
        <color theme="1"/>
        <rFont val="Calibri"/>
        <family val="2"/>
      </rPr>
      <t>t</t>
    </r>
    <r>
      <rPr>
        <sz val="11"/>
        <color theme="1"/>
        <rFont val="Calibri"/>
        <family val="2"/>
      </rPr>
      <t xml:space="preserve"> = sedimenttransport per meter geulbreedte: </t>
    </r>
  </si>
  <si>
    <r>
      <t>q</t>
    </r>
    <r>
      <rPr>
        <vertAlign val="subscript"/>
        <sz val="11"/>
        <color theme="1"/>
        <rFont val="Calibri"/>
        <family val="2"/>
        <scheme val="minor"/>
      </rPr>
      <t>t</t>
    </r>
    <r>
      <rPr>
        <sz val="11"/>
        <color theme="1"/>
        <rFont val="Calibri"/>
        <family val="2"/>
        <scheme val="minor"/>
      </rPr>
      <t xml:space="preserve"> = (</t>
    </r>
    <r>
      <rPr>
        <sz val="11"/>
        <color theme="1"/>
        <rFont val="Calibri"/>
        <family val="2"/>
      </rPr>
      <t>ϱ</t>
    </r>
    <r>
      <rPr>
        <vertAlign val="subscript"/>
        <sz val="11"/>
        <color theme="1"/>
        <rFont val="Calibri"/>
        <family val="2"/>
      </rPr>
      <t>s</t>
    </r>
    <r>
      <rPr>
        <sz val="11"/>
        <color theme="1"/>
        <rFont val="Calibri"/>
        <family val="2"/>
      </rPr>
      <t xml:space="preserve"> * 0,05 * u</t>
    </r>
    <r>
      <rPr>
        <vertAlign val="subscript"/>
        <sz val="11"/>
        <color theme="1"/>
        <rFont val="Calibri"/>
        <family val="2"/>
      </rPr>
      <t>gem</t>
    </r>
    <r>
      <rPr>
        <vertAlign val="superscript"/>
        <sz val="11"/>
        <color theme="1"/>
        <rFont val="Calibri"/>
        <family val="2"/>
      </rPr>
      <t>5</t>
    </r>
    <r>
      <rPr>
        <sz val="11"/>
        <color theme="1"/>
        <rFont val="Calibri"/>
        <family val="2"/>
      </rPr>
      <t>)/[(s-1)</t>
    </r>
    <r>
      <rPr>
        <vertAlign val="superscript"/>
        <sz val="11"/>
        <color theme="1"/>
        <rFont val="Calibri"/>
        <family val="2"/>
      </rPr>
      <t>2</t>
    </r>
    <r>
      <rPr>
        <sz val="11"/>
        <color theme="1"/>
        <rFont val="Calibri"/>
        <family val="2"/>
      </rPr>
      <t xml:space="preserve"> * g</t>
    </r>
    <r>
      <rPr>
        <vertAlign val="superscript"/>
        <sz val="11"/>
        <color theme="1"/>
        <rFont val="Calibri"/>
        <family val="2"/>
      </rPr>
      <t>0,5</t>
    </r>
    <r>
      <rPr>
        <sz val="11"/>
        <color theme="1"/>
        <rFont val="Calibri"/>
        <family val="2"/>
      </rPr>
      <t xml:space="preserve"> * D</t>
    </r>
    <r>
      <rPr>
        <vertAlign val="subscript"/>
        <sz val="11"/>
        <color theme="1"/>
        <rFont val="Calibri"/>
        <family val="2"/>
      </rPr>
      <t>50</t>
    </r>
    <r>
      <rPr>
        <sz val="11"/>
        <color theme="1"/>
        <rFont val="Calibri"/>
        <family val="2"/>
      </rPr>
      <t xml:space="preserve"> * C</t>
    </r>
    <r>
      <rPr>
        <vertAlign val="superscript"/>
        <sz val="11"/>
        <color theme="1"/>
        <rFont val="Calibri"/>
        <family val="2"/>
      </rPr>
      <t>3</t>
    </r>
    <r>
      <rPr>
        <sz val="11"/>
        <color theme="1"/>
        <rFont val="Calibri"/>
        <family val="2"/>
      </rPr>
      <t>]</t>
    </r>
  </si>
  <si>
    <t>Empirische formule om het sedimenttransport van beddingmateriaal te berekenen volgens Engelund &amp; Hansen (1967)</t>
  </si>
  <si>
    <r>
      <t>Sedimenttransport van beddingmateriaal (q</t>
    </r>
    <r>
      <rPr>
        <b/>
        <vertAlign val="subscript"/>
        <sz val="11"/>
        <color theme="1"/>
        <rFont val="Calibri"/>
        <family val="2"/>
        <scheme val="minor"/>
      </rPr>
      <t>t</t>
    </r>
    <r>
      <rPr>
        <b/>
        <sz val="11"/>
        <color theme="1"/>
        <rFont val="Calibri"/>
        <family val="2"/>
        <scheme val="minor"/>
      </rPr>
      <t>; kg/m/s)</t>
    </r>
  </si>
  <si>
    <t>Toelichting in het Handboek geomorfologisch beekherstel: pag. 74 e.v.</t>
  </si>
  <si>
    <t>Met behulp van de onderstaande formule kan het sedimenttransport van beddingmateriaal worden berekend.</t>
  </si>
  <si>
    <r>
      <t>Om te komen tot een totaal sedimenttransort door de natte doorsnede van de geul moet q</t>
    </r>
    <r>
      <rPr>
        <vertAlign val="subscript"/>
        <sz val="11"/>
        <color theme="1"/>
        <rFont val="Calibri"/>
        <family val="2"/>
        <scheme val="minor"/>
      </rPr>
      <t>t</t>
    </r>
    <r>
      <rPr>
        <sz val="11"/>
        <color theme="1"/>
        <rFont val="Calibri"/>
        <family val="2"/>
        <scheme val="minor"/>
      </rPr>
      <t xml:space="preserve"> worden vermenigvuldigd met de breedte van de geul.</t>
    </r>
  </si>
  <si>
    <t>Dit spreadsheet is gemaakt op basis van het Handboek geomorfologisch beekherstel (STOWA, 2015)</t>
  </si>
  <si>
    <t>Het handboek is te raadplegen via www.stowa.nl</t>
  </si>
  <si>
    <t>Dit spreadsheet is vrij te gebruiken en aan te passen, maar het gebruik evenals de gevolgen van het gebruik is geheel voor eigen risico!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</si>
</sst>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0"/>
    <numFmt numFmtId="166" formatCode="0.000000"/>
  </numFmts>
  <fonts count="16" x14ac:knownFonts="1">
    <font>
      <sz val="11"/>
      <color theme="1"/>
      <name val="Calibri"/>
      <family val="2"/>
      <scheme val="minor"/>
    </font>
    <font>
      <b/>
      <sz val="11"/>
      <color theme="1"/>
      <name val="Calibri"/>
      <family val="2"/>
      <scheme val="minor"/>
    </font>
    <font>
      <sz val="11"/>
      <color theme="1"/>
      <name val="Calibri"/>
      <family val="2"/>
    </font>
    <font>
      <vertAlign val="subscript"/>
      <sz val="11"/>
      <color theme="1"/>
      <name val="Calibri"/>
      <family val="2"/>
    </font>
    <font>
      <vertAlign val="subscript"/>
      <sz val="11"/>
      <color theme="1"/>
      <name val="Calibri"/>
      <family val="2"/>
      <scheme val="minor"/>
    </font>
    <font>
      <b/>
      <sz val="11"/>
      <color theme="1"/>
      <name val="Calibri"/>
      <family val="2"/>
    </font>
    <font>
      <b/>
      <vertAlign val="subscript"/>
      <sz val="11"/>
      <color theme="1"/>
      <name val="Calibri"/>
      <family val="2"/>
    </font>
    <font>
      <b/>
      <vertAlign val="superscript"/>
      <sz val="11"/>
      <color theme="1"/>
      <name val="Calibri"/>
      <family val="2"/>
    </font>
    <font>
      <vertAlign val="superscript"/>
      <sz val="11"/>
      <color theme="1"/>
      <name val="Calibri"/>
      <family val="2"/>
      <scheme val="minor"/>
    </font>
    <font>
      <b/>
      <vertAlign val="subscript"/>
      <sz val="11"/>
      <color theme="1"/>
      <name val="Calibri"/>
      <family val="2"/>
      <scheme val="minor"/>
    </font>
    <font>
      <vertAlign val="superscript"/>
      <sz val="11"/>
      <color theme="1"/>
      <name val="Calibri"/>
      <family val="2"/>
    </font>
    <font>
      <b/>
      <vertAlign val="superscript"/>
      <sz val="11"/>
      <color theme="1"/>
      <name val="Calibri"/>
      <family val="2"/>
      <scheme val="minor"/>
    </font>
    <font>
      <sz val="10"/>
      <name val="Arial"/>
      <family val="2"/>
    </font>
    <font>
      <sz val="10"/>
      <name val="Calibri"/>
      <family val="2"/>
    </font>
    <font>
      <sz val="8"/>
      <color indexed="81"/>
      <name val="Tahoma"/>
      <family val="2"/>
    </font>
    <font>
      <b/>
      <sz val="8"/>
      <color indexed="81"/>
      <name val="Tahoma"/>
      <family val="2"/>
    </font>
  </fonts>
  <fills count="3">
    <fill>
      <patternFill patternType="none"/>
    </fill>
    <fill>
      <patternFill patternType="gray125"/>
    </fill>
    <fill>
      <patternFill patternType="solid">
        <fgColor rgb="FFFFFF9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2" fillId="0" borderId="0"/>
  </cellStyleXfs>
  <cellXfs count="58">
    <xf numFmtId="0" fontId="0" fillId="0" borderId="0" xfId="0"/>
    <xf numFmtId="0" fontId="2" fillId="0" borderId="0" xfId="0" applyFont="1"/>
    <xf numFmtId="164" fontId="0" fillId="0" borderId="0" xfId="0" applyNumberFormat="1"/>
    <xf numFmtId="0" fontId="1" fillId="0" borderId="0" xfId="0" applyFont="1"/>
    <xf numFmtId="0" fontId="0" fillId="0" borderId="0" xfId="0" quotePrefix="1" applyAlignment="1">
      <alignment horizontal="left"/>
    </xf>
    <xf numFmtId="0" fontId="0" fillId="2" borderId="2" xfId="0" applyFill="1" applyBorder="1"/>
    <xf numFmtId="0" fontId="0" fillId="2" borderId="3" xfId="0" applyFill="1" applyBorder="1"/>
    <xf numFmtId="0" fontId="0" fillId="2" borderId="1" xfId="0" applyFill="1" applyBorder="1"/>
    <xf numFmtId="0" fontId="0" fillId="2" borderId="4" xfId="0" applyFill="1" applyBorder="1"/>
    <xf numFmtId="165" fontId="0" fillId="2" borderId="1" xfId="0" applyNumberFormat="1" applyFill="1" applyBorder="1"/>
    <xf numFmtId="164" fontId="0" fillId="2" borderId="2" xfId="0" applyNumberFormat="1" applyFill="1" applyBorder="1"/>
    <xf numFmtId="164" fontId="0" fillId="2" borderId="3" xfId="0" applyNumberFormat="1" applyFill="1" applyBorder="1"/>
    <xf numFmtId="166" fontId="0" fillId="2" borderId="2" xfId="0" applyNumberFormat="1" applyFill="1" applyBorder="1"/>
    <xf numFmtId="166" fontId="0" fillId="2" borderId="4" xfId="0" applyNumberFormat="1" applyFill="1" applyBorder="1"/>
    <xf numFmtId="166" fontId="0" fillId="2" borderId="3" xfId="0" applyNumberFormat="1" applyFill="1" applyBorder="1"/>
    <xf numFmtId="164" fontId="1" fillId="0" borderId="0" xfId="0" applyNumberFormat="1" applyFont="1"/>
    <xf numFmtId="0" fontId="12" fillId="0" borderId="0" xfId="1"/>
    <xf numFmtId="0" fontId="12" fillId="0" borderId="7" xfId="1" applyBorder="1"/>
    <xf numFmtId="0" fontId="12" fillId="0" borderId="8" xfId="1" applyBorder="1"/>
    <xf numFmtId="0" fontId="12" fillId="0" borderId="0" xfId="1" applyBorder="1"/>
    <xf numFmtId="0" fontId="12" fillId="0" borderId="9" xfId="1" applyBorder="1"/>
    <xf numFmtId="0" fontId="0" fillId="0" borderId="8" xfId="0" applyBorder="1"/>
    <xf numFmtId="0" fontId="0" fillId="0" borderId="0" xfId="0" applyBorder="1"/>
    <xf numFmtId="0" fontId="0" fillId="0" borderId="9" xfId="0" applyBorder="1"/>
    <xf numFmtId="0" fontId="12" fillId="0" borderId="8" xfId="1" applyFill="1" applyBorder="1"/>
    <xf numFmtId="0" fontId="0" fillId="0" borderId="10" xfId="0" applyBorder="1"/>
    <xf numFmtId="164" fontId="0" fillId="0" borderId="11" xfId="0" applyNumberFormat="1" applyBorder="1"/>
    <xf numFmtId="0" fontId="0" fillId="0" borderId="11" xfId="0" applyBorder="1"/>
    <xf numFmtId="0" fontId="0" fillId="0" borderId="12" xfId="0" applyBorder="1"/>
    <xf numFmtId="0" fontId="12" fillId="0" borderId="13" xfId="1" applyBorder="1"/>
    <xf numFmtId="0" fontId="12" fillId="0" borderId="14" xfId="1" applyBorder="1"/>
    <xf numFmtId="0" fontId="12" fillId="0" borderId="15" xfId="1" applyBorder="1"/>
    <xf numFmtId="0" fontId="1" fillId="0" borderId="5" xfId="0" applyFont="1" applyBorder="1"/>
    <xf numFmtId="0" fontId="0" fillId="0" borderId="6" xfId="0" applyBorder="1"/>
    <xf numFmtId="0" fontId="0" fillId="0" borderId="7" xfId="0" applyBorder="1"/>
    <xf numFmtId="0" fontId="1" fillId="0" borderId="10" xfId="0" applyFont="1" applyBorder="1"/>
    <xf numFmtId="1" fontId="1" fillId="0" borderId="11" xfId="0" applyNumberFormat="1" applyFont="1" applyBorder="1"/>
    <xf numFmtId="0" fontId="1" fillId="0" borderId="11" xfId="0" applyFont="1" applyBorder="1"/>
    <xf numFmtId="164" fontId="1" fillId="0" borderId="11" xfId="0" applyNumberFormat="1" applyFont="1" applyBorder="1"/>
    <xf numFmtId="164" fontId="0" fillId="0" borderId="6" xfId="0" applyNumberFormat="1" applyBorder="1"/>
    <xf numFmtId="164" fontId="0" fillId="0" borderId="0" xfId="0" applyNumberFormat="1" applyBorder="1"/>
    <xf numFmtId="1" fontId="0" fillId="0" borderId="0" xfId="0" applyNumberFormat="1" applyBorder="1"/>
    <xf numFmtId="0" fontId="2" fillId="0" borderId="8" xfId="0" applyFont="1" applyBorder="1"/>
    <xf numFmtId="0" fontId="2" fillId="0" borderId="8" xfId="0" applyFont="1" applyFill="1" applyBorder="1"/>
    <xf numFmtId="0" fontId="2" fillId="0" borderId="9" xfId="0" applyFont="1" applyBorder="1"/>
    <xf numFmtId="0" fontId="5" fillId="0" borderId="10" xfId="0" applyFont="1" applyFill="1" applyBorder="1"/>
    <xf numFmtId="0" fontId="2" fillId="0" borderId="12" xfId="0" applyFont="1" applyBorder="1"/>
    <xf numFmtId="0" fontId="1" fillId="0" borderId="0" xfId="0" applyFont="1" applyBorder="1"/>
    <xf numFmtId="1" fontId="1" fillId="0" borderId="0" xfId="0" applyNumberFormat="1" applyFont="1" applyBorder="1"/>
    <xf numFmtId="0" fontId="1" fillId="0" borderId="8" xfId="0" applyFont="1" applyBorder="1"/>
    <xf numFmtId="0" fontId="0" fillId="0" borderId="0" xfId="0" applyFill="1" applyBorder="1"/>
    <xf numFmtId="164" fontId="0" fillId="0" borderId="0" xfId="0" applyNumberFormat="1" applyFill="1" applyBorder="1"/>
    <xf numFmtId="0" fontId="0" fillId="2" borderId="0" xfId="0" applyFill="1"/>
    <xf numFmtId="0" fontId="5" fillId="0" borderId="5" xfId="0" applyFont="1" applyBorder="1"/>
    <xf numFmtId="0" fontId="5" fillId="0" borderId="10" xfId="0" applyFont="1" applyBorder="1"/>
    <xf numFmtId="164" fontId="1" fillId="0" borderId="11" xfId="0" applyNumberFormat="1" applyFont="1" applyFill="1" applyBorder="1"/>
    <xf numFmtId="11" fontId="0" fillId="0" borderId="0" xfId="0" applyNumberFormat="1" applyBorder="1"/>
    <xf numFmtId="0" fontId="2" fillId="0" borderId="10" xfId="0" applyFont="1" applyFill="1" applyBorder="1"/>
  </cellXfs>
  <cellStyles count="2">
    <cellStyle name="Standaard" xfId="0" builtinId="0"/>
    <cellStyle name="Standaard 2" xfId="1"/>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Stabiliteitsdiagram voor morfologische geultypen</a:t>
            </a:r>
          </a:p>
        </c:rich>
      </c:tx>
      <c:layout/>
      <c:overlay val="0"/>
    </c:title>
    <c:autoTitleDeleted val="0"/>
    <c:plotArea>
      <c:layout/>
      <c:scatterChart>
        <c:scatterStyle val="lineMarker"/>
        <c:varyColors val="0"/>
        <c:ser>
          <c:idx val="3"/>
          <c:order val="0"/>
          <c:tx>
            <c:strRef>
              <c:f>Stromingsvermogen!$U$11</c:f>
              <c:strCache>
                <c:ptCount val="1"/>
                <c:pt idx="0">
                  <c:v>Berekend stromingsvermogen en ingegeven korreldiameter</c:v>
                </c:pt>
              </c:strCache>
            </c:strRef>
          </c:tx>
          <c:spPr>
            <a:ln w="28575">
              <a:noFill/>
            </a:ln>
          </c:spPr>
          <c:marker>
            <c:symbol val="circle"/>
            <c:size val="8"/>
          </c:marker>
          <c:xVal>
            <c:numRef>
              <c:f>Stromingsvermogen!$U$12</c:f>
              <c:numCache>
                <c:formatCode>General</c:formatCode>
                <c:ptCount val="1"/>
                <c:pt idx="0">
                  <c:v>2.0000000000000001E-4</c:v>
                </c:pt>
              </c:numCache>
            </c:numRef>
          </c:xVal>
          <c:yVal>
            <c:numRef>
              <c:f>Stromingsvermogen!$V$12</c:f>
              <c:numCache>
                <c:formatCode>0.0</c:formatCode>
                <c:ptCount val="1"/>
                <c:pt idx="0">
                  <c:v>5.2076489361702132</c:v>
                </c:pt>
              </c:numCache>
            </c:numRef>
          </c:yVal>
          <c:smooth val="0"/>
        </c:ser>
        <c:ser>
          <c:idx val="2"/>
          <c:order val="1"/>
          <c:tx>
            <c:strRef>
              <c:f>Stromingsvermogen!$X$3</c:f>
              <c:strCache>
                <c:ptCount val="1"/>
                <c:pt idx="0">
                  <c:v>Ondergrens sterk vlechtend</c:v>
                </c:pt>
              </c:strCache>
            </c:strRef>
          </c:tx>
          <c:marker>
            <c:symbol val="none"/>
          </c:marker>
          <c:xVal>
            <c:numRef>
              <c:f>Stromingsvermogen!$U$4:$U$9</c:f>
              <c:numCache>
                <c:formatCode>General</c:formatCode>
                <c:ptCount val="6"/>
                <c:pt idx="0">
                  <c:v>1.0000000000000001E-5</c:v>
                </c:pt>
                <c:pt idx="1">
                  <c:v>1E-4</c:v>
                </c:pt>
                <c:pt idx="2">
                  <c:v>1E-3</c:v>
                </c:pt>
                <c:pt idx="3">
                  <c:v>0.01</c:v>
                </c:pt>
                <c:pt idx="4">
                  <c:v>0.1</c:v>
                </c:pt>
                <c:pt idx="5">
                  <c:v>1</c:v>
                </c:pt>
              </c:numCache>
            </c:numRef>
          </c:xVal>
          <c:yVal>
            <c:numRef>
              <c:f>Stromingsvermogen!$X$4:$X$9</c:f>
              <c:numCache>
                <c:formatCode>General</c:formatCode>
                <c:ptCount val="6"/>
                <c:pt idx="0">
                  <c:v>7.1489541125185374</c:v>
                </c:pt>
                <c:pt idx="1">
                  <c:v>18.803665177686366</c:v>
                </c:pt>
                <c:pt idx="2">
                  <c:v>49.458678647186211</c:v>
                </c:pt>
                <c:pt idx="3">
                  <c:v>130.08957936713352</c:v>
                </c:pt>
                <c:pt idx="4">
                  <c:v>342.17045668850511</c:v>
                </c:pt>
                <c:pt idx="5">
                  <c:v>900</c:v>
                </c:pt>
              </c:numCache>
            </c:numRef>
          </c:yVal>
          <c:smooth val="0"/>
        </c:ser>
        <c:ser>
          <c:idx val="1"/>
          <c:order val="2"/>
          <c:tx>
            <c:strRef>
              <c:f>Stromingsvermogen!$W$3</c:f>
              <c:strCache>
                <c:ptCount val="1"/>
                <c:pt idx="0">
                  <c:v>Ondergrens meanderend met banken en meanderhalsafsnijding</c:v>
                </c:pt>
              </c:strCache>
            </c:strRef>
          </c:tx>
          <c:marker>
            <c:symbol val="none"/>
          </c:marker>
          <c:xVal>
            <c:numRef>
              <c:f>Stromingsvermogen!$U$4:$U$9</c:f>
              <c:numCache>
                <c:formatCode>General</c:formatCode>
                <c:ptCount val="6"/>
                <c:pt idx="0">
                  <c:v>1.0000000000000001E-5</c:v>
                </c:pt>
                <c:pt idx="1">
                  <c:v>1E-4</c:v>
                </c:pt>
                <c:pt idx="2">
                  <c:v>1E-3</c:v>
                </c:pt>
                <c:pt idx="3">
                  <c:v>0.01</c:v>
                </c:pt>
                <c:pt idx="4">
                  <c:v>0.1</c:v>
                </c:pt>
                <c:pt idx="5">
                  <c:v>1</c:v>
                </c:pt>
              </c:numCache>
            </c:numRef>
          </c:xVal>
          <c:yVal>
            <c:numRef>
              <c:f>Stromingsvermogen!$W$4:$W$9</c:f>
              <c:numCache>
                <c:formatCode>General</c:formatCode>
                <c:ptCount val="6"/>
                <c:pt idx="0">
                  <c:v>2.2638354689642033</c:v>
                </c:pt>
                <c:pt idx="1">
                  <c:v>5.9544939729340163</c:v>
                </c:pt>
                <c:pt idx="2">
                  <c:v>15.6619149049423</c:v>
                </c:pt>
                <c:pt idx="3">
                  <c:v>41.195033466258948</c:v>
                </c:pt>
                <c:pt idx="4">
                  <c:v>108.35397795135995</c:v>
                </c:pt>
                <c:pt idx="5">
                  <c:v>285</c:v>
                </c:pt>
              </c:numCache>
            </c:numRef>
          </c:yVal>
          <c:smooth val="0"/>
        </c:ser>
        <c:ser>
          <c:idx val="0"/>
          <c:order val="3"/>
          <c:tx>
            <c:strRef>
              <c:f>Stromingsvermogen!$V$3</c:f>
              <c:strCache>
                <c:ptCount val="1"/>
                <c:pt idx="0">
                  <c:v>Ondergrens meanderend met zandbanken</c:v>
                </c:pt>
              </c:strCache>
            </c:strRef>
          </c:tx>
          <c:marker>
            <c:symbol val="none"/>
          </c:marker>
          <c:xVal>
            <c:numRef>
              <c:f>Stromingsvermogen!$U$4:$U$9</c:f>
              <c:numCache>
                <c:formatCode>General</c:formatCode>
                <c:ptCount val="6"/>
                <c:pt idx="0">
                  <c:v>1.0000000000000001E-5</c:v>
                </c:pt>
                <c:pt idx="1">
                  <c:v>1E-4</c:v>
                </c:pt>
                <c:pt idx="2">
                  <c:v>1E-3</c:v>
                </c:pt>
                <c:pt idx="3">
                  <c:v>0.01</c:v>
                </c:pt>
                <c:pt idx="4">
                  <c:v>0.1</c:v>
                </c:pt>
                <c:pt idx="5">
                  <c:v>1</c:v>
                </c:pt>
              </c:numCache>
            </c:numRef>
          </c:xVal>
          <c:yVal>
            <c:numRef>
              <c:f>Stromingsvermogen!$V$4:$V$9</c:f>
              <c:numCache>
                <c:formatCode>General</c:formatCode>
                <c:ptCount val="6"/>
                <c:pt idx="0">
                  <c:v>0.71489541125185374</c:v>
                </c:pt>
                <c:pt idx="1">
                  <c:v>1.8803665177686366</c:v>
                </c:pt>
                <c:pt idx="2">
                  <c:v>4.9458678647186209</c:v>
                </c:pt>
                <c:pt idx="3">
                  <c:v>13.008957936713351</c:v>
                </c:pt>
                <c:pt idx="4">
                  <c:v>34.21704566885051</c:v>
                </c:pt>
                <c:pt idx="5">
                  <c:v>90</c:v>
                </c:pt>
              </c:numCache>
            </c:numRef>
          </c:yVal>
          <c:smooth val="0"/>
        </c:ser>
        <c:dLbls>
          <c:showLegendKey val="0"/>
          <c:showVal val="0"/>
          <c:showCatName val="0"/>
          <c:showSerName val="0"/>
          <c:showPercent val="0"/>
          <c:showBubbleSize val="0"/>
        </c:dLbls>
        <c:axId val="114501888"/>
        <c:axId val="114500352"/>
      </c:scatterChart>
      <c:valAx>
        <c:axId val="114501888"/>
        <c:scaling>
          <c:logBase val="10"/>
          <c:orientation val="minMax"/>
          <c:max val="0.1"/>
          <c:min val="1.0000000000000003E-4"/>
        </c:scaling>
        <c:delete val="0"/>
        <c:axPos val="b"/>
        <c:title>
          <c:tx>
            <c:rich>
              <a:bodyPr/>
              <a:lstStyle/>
              <a:p>
                <a:pPr>
                  <a:defRPr/>
                </a:pPr>
                <a:r>
                  <a:rPr lang="en-US"/>
                  <a:t>Mediane korreldiamter beddingmateriaal (m)</a:t>
                </a:r>
              </a:p>
            </c:rich>
          </c:tx>
          <c:layout/>
          <c:overlay val="0"/>
        </c:title>
        <c:numFmt formatCode="General" sourceLinked="1"/>
        <c:majorTickMark val="out"/>
        <c:minorTickMark val="none"/>
        <c:tickLblPos val="nextTo"/>
        <c:crossAx val="114500352"/>
        <c:crossesAt val="0.1"/>
        <c:crossBetween val="midCat"/>
      </c:valAx>
      <c:valAx>
        <c:axId val="114500352"/>
        <c:scaling>
          <c:logBase val="10"/>
          <c:orientation val="minMax"/>
        </c:scaling>
        <c:delete val="0"/>
        <c:axPos val="l"/>
        <c:majorGridlines/>
        <c:title>
          <c:tx>
            <c:rich>
              <a:bodyPr rot="-5400000" vert="horz"/>
              <a:lstStyle/>
              <a:p>
                <a:pPr>
                  <a:defRPr/>
                </a:pPr>
                <a:r>
                  <a:rPr lang="en-US"/>
                  <a:t>Potentieel specifiek stromingsvermogen (W/m</a:t>
                </a:r>
                <a:r>
                  <a:rPr lang="en-US" baseline="30000"/>
                  <a:t>2</a:t>
                </a:r>
                <a:r>
                  <a:rPr lang="en-US"/>
                  <a:t>)</a:t>
                </a:r>
              </a:p>
            </c:rich>
          </c:tx>
          <c:layout/>
          <c:overlay val="0"/>
        </c:title>
        <c:numFmt formatCode="0.0" sourceLinked="1"/>
        <c:majorTickMark val="out"/>
        <c:minorTickMark val="none"/>
        <c:tickLblPos val="nextTo"/>
        <c:crossAx val="114501888"/>
        <c:crossesAt val="1.0000000000000003E-4"/>
        <c:crossBetween val="midCat"/>
      </c:valAx>
    </c:plotArea>
    <c:legend>
      <c:legendPos val="b"/>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5</xdr:col>
      <xdr:colOff>13397</xdr:colOff>
      <xdr:row>8</xdr:row>
      <xdr:rowOff>57150</xdr:rowOff>
    </xdr:from>
    <xdr:to>
      <xdr:col>18</xdr:col>
      <xdr:colOff>485775</xdr:colOff>
      <xdr:row>37</xdr:row>
      <xdr:rowOff>136905</xdr:rowOff>
    </xdr:to>
    <xdr:pic>
      <xdr:nvPicPr>
        <xdr:cNvPr id="3" name="Afbeelding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1197" y="1628775"/>
          <a:ext cx="8397178" cy="585190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280987</xdr:colOff>
      <xdr:row>17</xdr:row>
      <xdr:rowOff>161924</xdr:rowOff>
    </xdr:from>
    <xdr:to>
      <xdr:col>4</xdr:col>
      <xdr:colOff>204787</xdr:colOff>
      <xdr:row>41</xdr:row>
      <xdr:rowOff>114299</xdr:rowOff>
    </xdr:to>
    <xdr:graphicFrame macro="">
      <xdr:nvGraphicFramePr>
        <xdr:cNvPr id="5" name="Grafiek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602569</xdr:colOff>
      <xdr:row>29</xdr:row>
      <xdr:rowOff>104775</xdr:rowOff>
    </xdr:from>
    <xdr:to>
      <xdr:col>16</xdr:col>
      <xdr:colOff>581025</xdr:colOff>
      <xdr:row>47</xdr:row>
      <xdr:rowOff>190500</xdr:rowOff>
    </xdr:to>
    <xdr:pic>
      <xdr:nvPicPr>
        <xdr:cNvPr id="2" name="Afbeelding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3394" y="5895975"/>
          <a:ext cx="6074456" cy="39624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609599</xdr:colOff>
      <xdr:row>8</xdr:row>
      <xdr:rowOff>27566</xdr:rowOff>
    </xdr:from>
    <xdr:to>
      <xdr:col>15</xdr:col>
      <xdr:colOff>238124</xdr:colOff>
      <xdr:row>25</xdr:row>
      <xdr:rowOff>139588</xdr:rowOff>
    </xdr:to>
    <xdr:pic>
      <xdr:nvPicPr>
        <xdr:cNvPr id="2" name="Afbeelding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9824" y="1551566"/>
          <a:ext cx="5724525" cy="376009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27</xdr:row>
      <xdr:rowOff>19050</xdr:rowOff>
    </xdr:from>
    <xdr:to>
      <xdr:col>18</xdr:col>
      <xdr:colOff>409575</xdr:colOff>
      <xdr:row>70</xdr:row>
      <xdr:rowOff>66675</xdr:rowOff>
    </xdr:to>
    <xdr:pic>
      <xdr:nvPicPr>
        <xdr:cNvPr id="3" name="Afbeelding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9825" y="5638800"/>
          <a:ext cx="7724775" cy="82391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447675</xdr:colOff>
      <xdr:row>34</xdr:row>
      <xdr:rowOff>142876</xdr:rowOff>
    </xdr:from>
    <xdr:to>
      <xdr:col>6</xdr:col>
      <xdr:colOff>95250</xdr:colOff>
      <xdr:row>48</xdr:row>
      <xdr:rowOff>189259</xdr:rowOff>
    </xdr:to>
    <xdr:pic>
      <xdr:nvPicPr>
        <xdr:cNvPr id="4" name="Afbeelding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7675" y="7715251"/>
          <a:ext cx="5867400" cy="271338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9526</xdr:colOff>
      <xdr:row>73</xdr:row>
      <xdr:rowOff>66676</xdr:rowOff>
    </xdr:from>
    <xdr:to>
      <xdr:col>15</xdr:col>
      <xdr:colOff>561976</xdr:colOff>
      <xdr:row>100</xdr:row>
      <xdr:rowOff>189444</xdr:rowOff>
    </xdr:to>
    <xdr:pic>
      <xdr:nvPicPr>
        <xdr:cNvPr id="5" name="Afbeelding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29351" y="14411326"/>
          <a:ext cx="6038850" cy="526626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304800</xdr:colOff>
      <xdr:row>10</xdr:row>
      <xdr:rowOff>28575</xdr:rowOff>
    </xdr:from>
    <xdr:to>
      <xdr:col>12</xdr:col>
      <xdr:colOff>123825</xdr:colOff>
      <xdr:row>22</xdr:row>
      <xdr:rowOff>129609</xdr:rowOff>
    </xdr:to>
    <xdr:pic>
      <xdr:nvPicPr>
        <xdr:cNvPr id="3" name="Afbeelding 2"/>
        <xdr:cNvPicPr>
          <a:picLocks noChangeAspect="1"/>
        </xdr:cNvPicPr>
      </xdr:nvPicPr>
      <xdr:blipFill rotWithShape="1">
        <a:blip xmlns:r="http://schemas.openxmlformats.org/officeDocument/2006/relationships" r:embed="rId1"/>
        <a:srcRect l="1359" t="3777" r="18192" b="5744"/>
        <a:stretch/>
      </xdr:blipFill>
      <xdr:spPr>
        <a:xfrm>
          <a:off x="5734050" y="866775"/>
          <a:ext cx="4086225" cy="2672784"/>
        </a:xfrm>
        <a:prstGeom prst="rect">
          <a:avLst/>
        </a:prstGeom>
        <a:ln>
          <a:solidFill>
            <a:schemeClr val="tx1"/>
          </a:solidFill>
        </a:ln>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7"/>
  <sheetViews>
    <sheetView tabSelected="1" workbookViewId="0">
      <selection activeCell="A3" sqref="A3"/>
    </sheetView>
  </sheetViews>
  <sheetFormatPr defaultRowHeight="15" x14ac:dyDescent="0.25"/>
  <cols>
    <col min="1" max="1" width="42.28515625" customWidth="1"/>
  </cols>
  <sheetData>
    <row r="1" spans="1:24" x14ac:dyDescent="0.25">
      <c r="A1" s="3" t="s">
        <v>64</v>
      </c>
      <c r="U1" s="16"/>
      <c r="V1" s="16"/>
      <c r="W1" s="16"/>
      <c r="X1" s="16"/>
    </row>
    <row r="2" spans="1:24" x14ac:dyDescent="0.25">
      <c r="A2" t="s">
        <v>65</v>
      </c>
      <c r="U2" s="29" t="s">
        <v>92</v>
      </c>
      <c r="V2" s="30"/>
      <c r="W2" s="30"/>
      <c r="X2" s="31"/>
    </row>
    <row r="3" spans="1:24" x14ac:dyDescent="0.25">
      <c r="U3" s="18" t="s">
        <v>89</v>
      </c>
      <c r="V3" s="19" t="s">
        <v>93</v>
      </c>
      <c r="W3" s="19" t="s">
        <v>94</v>
      </c>
      <c r="X3" s="17" t="s">
        <v>95</v>
      </c>
    </row>
    <row r="4" spans="1:24" x14ac:dyDescent="0.25">
      <c r="A4" t="s">
        <v>72</v>
      </c>
      <c r="U4" s="18">
        <v>1.0000000000000001E-5</v>
      </c>
      <c r="V4" s="19">
        <f>90*(U4^0.42)</f>
        <v>0.71489541125185374</v>
      </c>
      <c r="W4" s="19">
        <f>285*(U4^0.42)</f>
        <v>2.2638354689642033</v>
      </c>
      <c r="X4" s="20">
        <f>900*(U4^0.42)</f>
        <v>7.1489541125185374</v>
      </c>
    </row>
    <row r="5" spans="1:24" x14ac:dyDescent="0.25">
      <c r="A5" s="52" t="s">
        <v>71</v>
      </c>
      <c r="B5" s="52"/>
      <c r="C5" s="52"/>
      <c r="U5" s="18">
        <v>1E-4</v>
      </c>
      <c r="V5" s="19">
        <f>90*(U5^0.42)</f>
        <v>1.8803665177686366</v>
      </c>
      <c r="W5" s="19">
        <f>285*(U5^0.42)</f>
        <v>5.9544939729340163</v>
      </c>
      <c r="X5" s="20">
        <f>900*((U5)^0.42)</f>
        <v>18.803665177686366</v>
      </c>
    </row>
    <row r="6" spans="1:24" x14ac:dyDescent="0.25">
      <c r="A6" t="s">
        <v>73</v>
      </c>
      <c r="U6" s="18">
        <v>1E-3</v>
      </c>
      <c r="V6" s="19">
        <f>90*(U6^0.42)</f>
        <v>4.9458678647186209</v>
      </c>
      <c r="W6" s="19">
        <f>285*(U6^0.42)</f>
        <v>15.6619149049423</v>
      </c>
      <c r="X6" s="20">
        <f>900*((U6)^0.42)</f>
        <v>49.458678647186211</v>
      </c>
    </row>
    <row r="7" spans="1:24" x14ac:dyDescent="0.25">
      <c r="U7" s="18">
        <v>0.01</v>
      </c>
      <c r="V7" s="19">
        <f>90*(U7^0.42)</f>
        <v>13.008957936713351</v>
      </c>
      <c r="W7" s="19">
        <f>285*(U7^0.42)</f>
        <v>41.195033466258948</v>
      </c>
      <c r="X7" s="20">
        <f>900*((U7)^0.42)</f>
        <v>130.08957936713352</v>
      </c>
    </row>
    <row r="8" spans="1:24" ht="18.75" x14ac:dyDescent="0.35">
      <c r="A8" s="3" t="s">
        <v>7</v>
      </c>
      <c r="F8" t="s">
        <v>9</v>
      </c>
      <c r="U8" s="18">
        <v>0.1</v>
      </c>
      <c r="V8" s="19">
        <f>90*(U8^0.42)</f>
        <v>34.21704566885051</v>
      </c>
      <c r="W8" s="19">
        <f>285*(U8^0.42)</f>
        <v>108.35397795135995</v>
      </c>
      <c r="X8" s="20">
        <f>900*((U8)^0.42)</f>
        <v>342.17045668850511</v>
      </c>
    </row>
    <row r="9" spans="1:24" ht="18" x14ac:dyDescent="0.35">
      <c r="A9" t="s">
        <v>0</v>
      </c>
      <c r="U9" s="18">
        <v>1</v>
      </c>
      <c r="V9" s="19">
        <f>90*(U9^0.42)</f>
        <v>90</v>
      </c>
      <c r="W9" s="19">
        <f>285*(U9^0.42)</f>
        <v>285</v>
      </c>
      <c r="X9" s="20">
        <f>900*((U9)^0.42)</f>
        <v>900</v>
      </c>
    </row>
    <row r="10" spans="1:24" ht="17.25" x14ac:dyDescent="0.25">
      <c r="A10" s="1" t="s">
        <v>3</v>
      </c>
      <c r="B10">
        <v>998</v>
      </c>
      <c r="C10" t="s">
        <v>76</v>
      </c>
      <c r="U10" s="21"/>
      <c r="V10" s="22"/>
      <c r="W10" s="22"/>
      <c r="X10" s="23"/>
    </row>
    <row r="11" spans="1:24" ht="17.25" x14ac:dyDescent="0.25">
      <c r="A11" s="1" t="s">
        <v>4</v>
      </c>
      <c r="B11">
        <v>9.81</v>
      </c>
      <c r="C11" t="s">
        <v>77</v>
      </c>
      <c r="U11" s="24" t="s">
        <v>91</v>
      </c>
      <c r="V11" s="22"/>
      <c r="W11" s="22"/>
      <c r="X11" s="23"/>
    </row>
    <row r="12" spans="1:24" ht="17.25" x14ac:dyDescent="0.25">
      <c r="A12" s="1" t="s">
        <v>5</v>
      </c>
      <c r="B12" s="5">
        <v>25</v>
      </c>
      <c r="C12" t="s">
        <v>78</v>
      </c>
      <c r="U12" s="25">
        <f>B17</f>
        <v>2.0000000000000001E-4</v>
      </c>
      <c r="V12" s="26">
        <f>B15</f>
        <v>5.2076489361702132</v>
      </c>
      <c r="W12" s="27"/>
      <c r="X12" s="28"/>
    </row>
    <row r="13" spans="1:24" ht="18" x14ac:dyDescent="0.35">
      <c r="A13" s="1" t="s">
        <v>6</v>
      </c>
      <c r="B13" s="6">
        <v>5.0000000000000001E-4</v>
      </c>
      <c r="C13" s="4" t="s">
        <v>8</v>
      </c>
      <c r="D13">
        <f>B13*1000</f>
        <v>0.5</v>
      </c>
      <c r="E13" t="s">
        <v>1</v>
      </c>
    </row>
    <row r="14" spans="1:24" ht="18" x14ac:dyDescent="0.35">
      <c r="A14" s="1" t="s">
        <v>10</v>
      </c>
      <c r="B14">
        <f>4.7*SQRT(B12)</f>
        <v>23.5</v>
      </c>
      <c r="C14" t="s">
        <v>2</v>
      </c>
      <c r="D14" t="s">
        <v>11</v>
      </c>
    </row>
    <row r="15" spans="1:24" ht="18.75" x14ac:dyDescent="0.35">
      <c r="A15" s="3" t="s">
        <v>81</v>
      </c>
      <c r="B15" s="15">
        <f>B10*B11*B12*B13/B14</f>
        <v>5.2076489361702132</v>
      </c>
      <c r="C15" s="3" t="s">
        <v>82</v>
      </c>
    </row>
    <row r="17" spans="1:5" x14ac:dyDescent="0.25">
      <c r="A17" t="s">
        <v>90</v>
      </c>
      <c r="B17" s="7">
        <v>2.0000000000000001E-4</v>
      </c>
      <c r="C17" t="s">
        <v>15</v>
      </c>
      <c r="D17">
        <f>B17*1000000</f>
        <v>200</v>
      </c>
      <c r="E17" s="1" t="s">
        <v>16</v>
      </c>
    </row>
  </sheetData>
  <pageMargins left="0.7" right="0.7" top="0.75" bottom="0.75" header="0.3" footer="0.3"/>
  <pageSetup paperSize="9" orientation="portrait" verticalDpi="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workbookViewId="0">
      <selection activeCell="A3" sqref="A3"/>
    </sheetView>
  </sheetViews>
  <sheetFormatPr defaultRowHeight="15" x14ac:dyDescent="0.25"/>
  <cols>
    <col min="1" max="1" width="51.85546875" customWidth="1"/>
    <col min="2" max="2" width="10.5703125" bestFit="1" customWidth="1"/>
  </cols>
  <sheetData>
    <row r="1" spans="1:5" x14ac:dyDescent="0.25">
      <c r="A1" s="3" t="s">
        <v>12</v>
      </c>
    </row>
    <row r="2" spans="1:5" x14ac:dyDescent="0.25">
      <c r="A2" t="s">
        <v>39</v>
      </c>
    </row>
    <row r="4" spans="1:5" x14ac:dyDescent="0.25">
      <c r="A4" t="s">
        <v>74</v>
      </c>
    </row>
    <row r="5" spans="1:5" x14ac:dyDescent="0.25">
      <c r="A5" s="52" t="s">
        <v>71</v>
      </c>
      <c r="B5" s="52"/>
    </row>
    <row r="7" spans="1:5" x14ac:dyDescent="0.25">
      <c r="A7" s="32" t="s">
        <v>26</v>
      </c>
      <c r="B7" s="33"/>
      <c r="C7" s="33"/>
      <c r="D7" s="33"/>
      <c r="E7" s="34"/>
    </row>
    <row r="8" spans="1:5" ht="17.25" x14ac:dyDescent="0.25">
      <c r="A8" s="21" t="s">
        <v>27</v>
      </c>
      <c r="B8" s="22"/>
      <c r="C8" s="22"/>
      <c r="D8" s="22"/>
      <c r="E8" s="23"/>
    </row>
    <row r="9" spans="1:5" x14ac:dyDescent="0.25">
      <c r="A9" s="21" t="s">
        <v>28</v>
      </c>
      <c r="B9" s="5">
        <v>4.9000000000000004</v>
      </c>
      <c r="C9" s="22" t="s">
        <v>25</v>
      </c>
      <c r="D9" s="22" t="s">
        <v>32</v>
      </c>
      <c r="E9" s="23"/>
    </row>
    <row r="10" spans="1:5" x14ac:dyDescent="0.25">
      <c r="A10" s="21" t="s">
        <v>31</v>
      </c>
      <c r="B10" s="8">
        <v>0.5</v>
      </c>
      <c r="C10" s="22" t="s">
        <v>25</v>
      </c>
      <c r="D10" s="22"/>
      <c r="E10" s="23"/>
    </row>
    <row r="11" spans="1:5" ht="17.25" x14ac:dyDescent="0.25">
      <c r="A11" s="21" t="s">
        <v>29</v>
      </c>
      <c r="B11" s="6">
        <v>25</v>
      </c>
      <c r="C11" s="22" t="s">
        <v>78</v>
      </c>
      <c r="D11" s="22"/>
      <c r="E11" s="23"/>
    </row>
    <row r="12" spans="1:5" x14ac:dyDescent="0.25">
      <c r="A12" s="35" t="s">
        <v>30</v>
      </c>
      <c r="B12" s="36">
        <f>B9*B11^B10</f>
        <v>24.5</v>
      </c>
      <c r="C12" s="37" t="s">
        <v>2</v>
      </c>
      <c r="D12" s="27"/>
      <c r="E12" s="28"/>
    </row>
    <row r="15" spans="1:5" x14ac:dyDescent="0.25">
      <c r="A15" s="32" t="s">
        <v>33</v>
      </c>
      <c r="B15" s="33"/>
      <c r="C15" s="33"/>
      <c r="D15" s="33"/>
      <c r="E15" s="34"/>
    </row>
    <row r="16" spans="1:5" ht="17.25" x14ac:dyDescent="0.25">
      <c r="A16" s="21" t="s">
        <v>34</v>
      </c>
      <c r="B16" s="22"/>
      <c r="C16" s="22"/>
      <c r="D16" s="22"/>
      <c r="E16" s="23"/>
    </row>
    <row r="17" spans="1:8" x14ac:dyDescent="0.25">
      <c r="A17" s="21" t="s">
        <v>35</v>
      </c>
      <c r="B17" s="5">
        <v>0.54</v>
      </c>
      <c r="C17" s="22" t="s">
        <v>25</v>
      </c>
      <c r="D17" s="22" t="s">
        <v>38</v>
      </c>
      <c r="E17" s="23"/>
    </row>
    <row r="18" spans="1:8" x14ac:dyDescent="0.25">
      <c r="A18" s="21" t="s">
        <v>36</v>
      </c>
      <c r="B18" s="8">
        <v>0.4</v>
      </c>
      <c r="C18" s="22" t="s">
        <v>25</v>
      </c>
      <c r="D18" s="22"/>
      <c r="E18" s="23"/>
    </row>
    <row r="19" spans="1:8" ht="17.25" x14ac:dyDescent="0.25">
      <c r="A19" s="21" t="s">
        <v>29</v>
      </c>
      <c r="B19" s="6">
        <v>25</v>
      </c>
      <c r="C19" s="22" t="s">
        <v>78</v>
      </c>
      <c r="D19" s="22"/>
      <c r="E19" s="23"/>
    </row>
    <row r="20" spans="1:8" x14ac:dyDescent="0.25">
      <c r="A20" s="35" t="s">
        <v>37</v>
      </c>
      <c r="B20" s="38">
        <f>B17*B19^B18</f>
        <v>1.9569050919297781</v>
      </c>
      <c r="C20" s="37" t="s">
        <v>2</v>
      </c>
      <c r="D20" s="27"/>
      <c r="E20" s="28"/>
    </row>
    <row r="21" spans="1:8" x14ac:dyDescent="0.25">
      <c r="B21" s="2"/>
    </row>
    <row r="22" spans="1:8" x14ac:dyDescent="0.25">
      <c r="B22" s="2"/>
    </row>
    <row r="23" spans="1:8" x14ac:dyDescent="0.25">
      <c r="A23" s="32" t="s">
        <v>49</v>
      </c>
      <c r="B23" s="39"/>
      <c r="C23" s="33"/>
      <c r="D23" s="33"/>
      <c r="E23" s="34"/>
    </row>
    <row r="24" spans="1:8" ht="18.75" x14ac:dyDescent="0.35">
      <c r="A24" s="21" t="s">
        <v>50</v>
      </c>
      <c r="B24" s="40"/>
      <c r="C24" s="22"/>
      <c r="D24" s="22"/>
      <c r="E24" s="23"/>
    </row>
    <row r="25" spans="1:8" x14ac:dyDescent="0.25">
      <c r="A25" s="21" t="s">
        <v>51</v>
      </c>
      <c r="B25" s="9">
        <v>5.0000000000000001E-4</v>
      </c>
      <c r="C25" s="22" t="s">
        <v>8</v>
      </c>
      <c r="D25" s="22">
        <f>B25*1000</f>
        <v>0.5</v>
      </c>
      <c r="E25" s="23" t="s">
        <v>1</v>
      </c>
    </row>
    <row r="26" spans="1:8" ht="18.75" x14ac:dyDescent="0.35">
      <c r="A26" s="21" t="s">
        <v>52</v>
      </c>
      <c r="B26" s="41">
        <f>B27/(B28*B29^0.5*B32^1.5)</f>
        <v>112880.91024643274</v>
      </c>
      <c r="C26" s="22"/>
      <c r="D26" s="22"/>
      <c r="E26" s="23"/>
    </row>
    <row r="27" spans="1:8" ht="17.25" x14ac:dyDescent="0.25">
      <c r="A27" s="21" t="s">
        <v>57</v>
      </c>
      <c r="B27" s="10">
        <v>25</v>
      </c>
      <c r="C27" s="22" t="s">
        <v>78</v>
      </c>
      <c r="D27" s="22"/>
      <c r="E27" s="23"/>
    </row>
    <row r="28" spans="1:8" x14ac:dyDescent="0.25">
      <c r="A28" s="21" t="s">
        <v>40</v>
      </c>
      <c r="B28" s="11">
        <v>25</v>
      </c>
      <c r="C28" s="22" t="s">
        <v>2</v>
      </c>
      <c r="D28" s="22"/>
      <c r="E28" s="23"/>
    </row>
    <row r="29" spans="1:8" ht="17.25" x14ac:dyDescent="0.25">
      <c r="A29" s="42" t="s">
        <v>4</v>
      </c>
      <c r="B29" s="22">
        <v>9.81</v>
      </c>
      <c r="C29" s="22" t="s">
        <v>77</v>
      </c>
      <c r="D29" s="22"/>
      <c r="E29" s="23"/>
      <c r="H29" t="s">
        <v>48</v>
      </c>
    </row>
    <row r="30" spans="1:8" ht="18" x14ac:dyDescent="0.35">
      <c r="A30" s="42" t="s">
        <v>53</v>
      </c>
      <c r="B30" s="40">
        <f>0.5*(B32/B31+B33/B32)</f>
        <v>3.8373015873015874</v>
      </c>
      <c r="C30" s="22" t="s">
        <v>25</v>
      </c>
      <c r="D30" s="22"/>
      <c r="E30" s="23"/>
    </row>
    <row r="31" spans="1:8" ht="18" x14ac:dyDescent="0.35">
      <c r="A31" s="43" t="s">
        <v>54</v>
      </c>
      <c r="B31" s="12">
        <v>6.3E-5</v>
      </c>
      <c r="C31" s="22" t="s">
        <v>15</v>
      </c>
      <c r="D31" s="22">
        <f>B31*1000000</f>
        <v>63</v>
      </c>
      <c r="E31" s="44" t="s">
        <v>16</v>
      </c>
    </row>
    <row r="32" spans="1:8" ht="18" x14ac:dyDescent="0.35">
      <c r="A32" s="43" t="s">
        <v>55</v>
      </c>
      <c r="B32" s="13">
        <v>2.0000000000000001E-4</v>
      </c>
      <c r="C32" s="22" t="s">
        <v>15</v>
      </c>
      <c r="D32" s="22">
        <f>B32*1000000</f>
        <v>200</v>
      </c>
      <c r="E32" s="44" t="s">
        <v>16</v>
      </c>
    </row>
    <row r="33" spans="1:5" ht="18" x14ac:dyDescent="0.35">
      <c r="A33" s="43" t="s">
        <v>56</v>
      </c>
      <c r="B33" s="14">
        <v>8.9999999999999998E-4</v>
      </c>
      <c r="C33" s="22" t="s">
        <v>15</v>
      </c>
      <c r="D33" s="22">
        <f>B33*1000000</f>
        <v>900</v>
      </c>
      <c r="E33" s="44" t="s">
        <v>16</v>
      </c>
    </row>
    <row r="34" spans="1:5" x14ac:dyDescent="0.25">
      <c r="A34" s="45" t="s">
        <v>58</v>
      </c>
      <c r="B34" s="38">
        <f>B25^-0.2542*0.3724*B32*B26^0.6539*B30^0.105</f>
        <v>1.1923198181921113</v>
      </c>
      <c r="C34" s="37" t="s">
        <v>2</v>
      </c>
      <c r="D34" s="27"/>
      <c r="E34" s="46"/>
    </row>
    <row r="37" spans="1:5" ht="18" x14ac:dyDescent="0.35">
      <c r="A37" s="32" t="s">
        <v>41</v>
      </c>
      <c r="B37" s="33"/>
      <c r="C37" s="33"/>
      <c r="D37" s="33"/>
      <c r="E37" s="34"/>
    </row>
    <row r="38" spans="1:5" x14ac:dyDescent="0.25">
      <c r="A38" s="21" t="s">
        <v>40</v>
      </c>
      <c r="B38" s="7">
        <v>25</v>
      </c>
      <c r="C38" s="22" t="s">
        <v>2</v>
      </c>
      <c r="D38" s="22"/>
      <c r="E38" s="23"/>
    </row>
    <row r="39" spans="1:5" ht="18.75" x14ac:dyDescent="0.35">
      <c r="A39" s="49" t="s">
        <v>83</v>
      </c>
      <c r="B39" s="48">
        <f>11*B38^1.01</f>
        <v>283.99591547152187</v>
      </c>
      <c r="C39" s="47" t="s">
        <v>2</v>
      </c>
      <c r="D39" s="22" t="s">
        <v>42</v>
      </c>
      <c r="E39" s="23"/>
    </row>
    <row r="40" spans="1:5" ht="18" x14ac:dyDescent="0.35">
      <c r="A40" s="49" t="s">
        <v>84</v>
      </c>
      <c r="B40" s="47">
        <f>12.6*B38</f>
        <v>315</v>
      </c>
      <c r="C40" s="47" t="s">
        <v>2</v>
      </c>
      <c r="D40" s="22" t="s">
        <v>43</v>
      </c>
      <c r="E40" s="23"/>
    </row>
    <row r="41" spans="1:5" ht="18.75" x14ac:dyDescent="0.35">
      <c r="A41" s="49" t="s">
        <v>85</v>
      </c>
      <c r="B41" s="48">
        <f>7.5*B38^1.12</f>
        <v>275.90150729310909</v>
      </c>
      <c r="C41" s="47" t="s">
        <v>2</v>
      </c>
      <c r="D41" s="22" t="s">
        <v>44</v>
      </c>
      <c r="E41" s="23"/>
    </row>
    <row r="42" spans="1:5" ht="18" x14ac:dyDescent="0.35">
      <c r="A42" s="35" t="s">
        <v>86</v>
      </c>
      <c r="B42" s="36">
        <f>10.23*B38</f>
        <v>255.75</v>
      </c>
      <c r="C42" s="37" t="s">
        <v>2</v>
      </c>
      <c r="D42" s="27" t="s">
        <v>45</v>
      </c>
      <c r="E42" s="28"/>
    </row>
    <row r="45" spans="1:5" ht="18" x14ac:dyDescent="0.35">
      <c r="A45" s="32" t="s">
        <v>46</v>
      </c>
      <c r="B45" s="33"/>
      <c r="C45" s="33"/>
      <c r="D45" s="33"/>
      <c r="E45" s="34"/>
    </row>
    <row r="46" spans="1:5" x14ac:dyDescent="0.25">
      <c r="A46" s="21" t="s">
        <v>40</v>
      </c>
      <c r="B46" s="7">
        <v>25</v>
      </c>
      <c r="C46" s="22" t="s">
        <v>2</v>
      </c>
      <c r="D46" s="22"/>
      <c r="E46" s="23"/>
    </row>
    <row r="47" spans="1:5" ht="18.75" x14ac:dyDescent="0.35">
      <c r="A47" s="49" t="s">
        <v>87</v>
      </c>
      <c r="B47" s="48">
        <f>3*B46^1.1</f>
        <v>103.47972460959113</v>
      </c>
      <c r="C47" s="47" t="s">
        <v>2</v>
      </c>
      <c r="D47" s="22" t="s">
        <v>42</v>
      </c>
      <c r="E47" s="23"/>
    </row>
    <row r="48" spans="1:5" ht="18" x14ac:dyDescent="0.35">
      <c r="A48" s="35" t="s">
        <v>88</v>
      </c>
      <c r="B48" s="37">
        <f>17.6*B46</f>
        <v>440.00000000000006</v>
      </c>
      <c r="C48" s="37" t="s">
        <v>2</v>
      </c>
      <c r="D48" s="27" t="s">
        <v>47</v>
      </c>
      <c r="E48" s="28"/>
    </row>
  </sheetData>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3"/>
  <sheetViews>
    <sheetView workbookViewId="0">
      <selection activeCell="A3" sqref="A3"/>
    </sheetView>
  </sheetViews>
  <sheetFormatPr defaultRowHeight="15" x14ac:dyDescent="0.25"/>
  <cols>
    <col min="1" max="1" width="44.85546875" customWidth="1"/>
    <col min="2" max="2" width="10" bestFit="1" customWidth="1"/>
    <col min="4" max="4" width="11" customWidth="1"/>
  </cols>
  <sheetData>
    <row r="1" spans="1:7" x14ac:dyDescent="0.25">
      <c r="A1" s="3" t="s">
        <v>66</v>
      </c>
    </row>
    <row r="2" spans="1:7" x14ac:dyDescent="0.25">
      <c r="A2" t="s">
        <v>59</v>
      </c>
    </row>
    <row r="4" spans="1:7" x14ac:dyDescent="0.25">
      <c r="A4" t="s">
        <v>67</v>
      </c>
    </row>
    <row r="5" spans="1:7" x14ac:dyDescent="0.25">
      <c r="A5" s="52" t="s">
        <v>71</v>
      </c>
      <c r="B5" s="52"/>
      <c r="C5" s="52"/>
    </row>
    <row r="6" spans="1:7" x14ac:dyDescent="0.25">
      <c r="A6" t="s">
        <v>75</v>
      </c>
    </row>
    <row r="8" spans="1:7" x14ac:dyDescent="0.25">
      <c r="G8" t="s">
        <v>68</v>
      </c>
    </row>
    <row r="9" spans="1:7" x14ac:dyDescent="0.25">
      <c r="A9" s="53" t="s">
        <v>63</v>
      </c>
      <c r="B9" s="33"/>
      <c r="C9" s="33"/>
      <c r="D9" s="33"/>
      <c r="E9" s="34"/>
    </row>
    <row r="10" spans="1:7" ht="18" x14ac:dyDescent="0.35">
      <c r="A10" s="42" t="s">
        <v>13</v>
      </c>
      <c r="B10" s="50"/>
      <c r="C10" s="22"/>
      <c r="D10" s="22"/>
      <c r="E10" s="23"/>
    </row>
    <row r="11" spans="1:7" ht="18.75" x14ac:dyDescent="0.35">
      <c r="A11" s="42" t="s">
        <v>17</v>
      </c>
      <c r="B11" s="51">
        <f>B14*B16*B12*B13</f>
        <v>8.8113420000000016</v>
      </c>
      <c r="C11" s="22" t="s">
        <v>80</v>
      </c>
      <c r="D11" s="22"/>
      <c r="E11" s="23"/>
    </row>
    <row r="12" spans="1:7" x14ac:dyDescent="0.25">
      <c r="A12" s="42" t="s">
        <v>18</v>
      </c>
      <c r="B12" s="5">
        <v>1.8</v>
      </c>
      <c r="C12" s="22" t="s">
        <v>2</v>
      </c>
      <c r="D12" s="22"/>
      <c r="E12" s="23"/>
    </row>
    <row r="13" spans="1:7" ht="18" x14ac:dyDescent="0.35">
      <c r="A13" s="42" t="s">
        <v>19</v>
      </c>
      <c r="B13" s="6">
        <v>5.0000000000000001E-4</v>
      </c>
      <c r="C13" s="22" t="s">
        <v>8</v>
      </c>
      <c r="D13" s="22">
        <f>B13*1000</f>
        <v>0.5</v>
      </c>
      <c r="E13" s="23" t="s">
        <v>1</v>
      </c>
    </row>
    <row r="14" spans="1:7" ht="17.25" x14ac:dyDescent="0.25">
      <c r="A14" s="42" t="s">
        <v>3</v>
      </c>
      <c r="B14" s="22">
        <v>998</v>
      </c>
      <c r="C14" s="22" t="s">
        <v>76</v>
      </c>
      <c r="D14" s="22"/>
      <c r="E14" s="23"/>
    </row>
    <row r="15" spans="1:7" ht="18.75" x14ac:dyDescent="0.35">
      <c r="A15" s="42" t="s">
        <v>14</v>
      </c>
      <c r="B15" s="22">
        <v>2650</v>
      </c>
      <c r="C15" s="22" t="s">
        <v>76</v>
      </c>
      <c r="D15" s="22"/>
      <c r="E15" s="23"/>
    </row>
    <row r="16" spans="1:7" ht="17.25" x14ac:dyDescent="0.25">
      <c r="A16" s="42" t="s">
        <v>4</v>
      </c>
      <c r="B16" s="22">
        <v>9.81</v>
      </c>
      <c r="C16" s="22" t="s">
        <v>77</v>
      </c>
      <c r="D16" s="22"/>
      <c r="E16" s="23"/>
    </row>
    <row r="17" spans="1:7" x14ac:dyDescent="0.25">
      <c r="A17" s="42" t="s">
        <v>61</v>
      </c>
      <c r="B17" s="7">
        <v>2.0000000000000001E-4</v>
      </c>
      <c r="C17" s="22" t="s">
        <v>15</v>
      </c>
      <c r="D17" s="22">
        <f>B17*1000000</f>
        <v>200</v>
      </c>
      <c r="E17" s="44" t="s">
        <v>16</v>
      </c>
    </row>
    <row r="18" spans="1:7" x14ac:dyDescent="0.25">
      <c r="A18" s="54" t="s">
        <v>20</v>
      </c>
      <c r="B18" s="55">
        <f>B11/((B15-B14)*B16*B17)</f>
        <v>2.7185230024213078</v>
      </c>
      <c r="C18" s="27" t="s">
        <v>25</v>
      </c>
      <c r="D18" s="27"/>
      <c r="E18" s="28"/>
    </row>
    <row r="19" spans="1:7" x14ac:dyDescent="0.25">
      <c r="B19" s="50"/>
    </row>
    <row r="20" spans="1:7" x14ac:dyDescent="0.25">
      <c r="A20" s="32" t="s">
        <v>60</v>
      </c>
      <c r="B20" s="33"/>
      <c r="C20" s="33"/>
      <c r="D20" s="33"/>
      <c r="E20" s="34"/>
    </row>
    <row r="21" spans="1:7" ht="18" x14ac:dyDescent="0.35">
      <c r="A21" s="42" t="s">
        <v>96</v>
      </c>
      <c r="B21" s="7">
        <v>2.0000000000000001E-4</v>
      </c>
      <c r="C21" s="22" t="s">
        <v>15</v>
      </c>
      <c r="D21" s="22">
        <f>B21*1000000</f>
        <v>200</v>
      </c>
      <c r="E21" s="44" t="s">
        <v>16</v>
      </c>
    </row>
    <row r="22" spans="1:7" ht="17.25" x14ac:dyDescent="0.25">
      <c r="A22" s="42" t="s">
        <v>4</v>
      </c>
      <c r="B22" s="22">
        <v>9.81</v>
      </c>
      <c r="C22" s="22" t="s">
        <v>77</v>
      </c>
      <c r="D22" s="22"/>
      <c r="E22" s="23"/>
    </row>
    <row r="23" spans="1:7" ht="17.25" x14ac:dyDescent="0.25">
      <c r="A23" s="42" t="s">
        <v>3</v>
      </c>
      <c r="B23" s="22">
        <v>998</v>
      </c>
      <c r="C23" s="22" t="s">
        <v>76</v>
      </c>
      <c r="D23" s="22"/>
      <c r="E23" s="23"/>
    </row>
    <row r="24" spans="1:7" ht="18.75" x14ac:dyDescent="0.35">
      <c r="A24" s="42" t="s">
        <v>14</v>
      </c>
      <c r="B24" s="22">
        <v>2650</v>
      </c>
      <c r="C24" s="22" t="s">
        <v>76</v>
      </c>
      <c r="D24" s="22"/>
      <c r="E24" s="23"/>
    </row>
    <row r="25" spans="1:7" ht="18" x14ac:dyDescent="0.35">
      <c r="A25" s="43" t="s">
        <v>97</v>
      </c>
      <c r="B25" s="40">
        <f>B24/B23</f>
        <v>2.6553106212424851</v>
      </c>
      <c r="C25" s="22"/>
      <c r="D25" s="22"/>
      <c r="E25" s="23"/>
    </row>
    <row r="26" spans="1:7" ht="17.25" x14ac:dyDescent="0.25">
      <c r="A26" s="43" t="s">
        <v>98</v>
      </c>
      <c r="B26" s="56">
        <v>9.9999999999999995E-7</v>
      </c>
      <c r="C26" s="22" t="s">
        <v>79</v>
      </c>
      <c r="D26" s="22"/>
      <c r="E26" s="23"/>
    </row>
    <row r="27" spans="1:7" x14ac:dyDescent="0.25">
      <c r="A27" s="45" t="s">
        <v>62</v>
      </c>
      <c r="B27" s="36">
        <f>B21*((B25-1)*B22/B26^2)^(1/3)</f>
        <v>5.0646118331474899</v>
      </c>
      <c r="C27" s="27"/>
      <c r="D27" s="27"/>
      <c r="E27" s="28"/>
      <c r="G27" t="s">
        <v>69</v>
      </c>
    </row>
    <row r="29" spans="1:7" x14ac:dyDescent="0.25">
      <c r="A29" s="32" t="s">
        <v>24</v>
      </c>
      <c r="B29" s="33"/>
      <c r="C29" s="33"/>
      <c r="D29" s="33"/>
      <c r="E29" s="34"/>
    </row>
    <row r="30" spans="1:7" x14ac:dyDescent="0.25">
      <c r="A30" s="21" t="s">
        <v>22</v>
      </c>
      <c r="B30" s="5">
        <v>25</v>
      </c>
      <c r="C30" s="22" t="s">
        <v>2</v>
      </c>
      <c r="D30" s="22"/>
      <c r="E30" s="23"/>
    </row>
    <row r="31" spans="1:7" x14ac:dyDescent="0.25">
      <c r="A31" s="21" t="s">
        <v>21</v>
      </c>
      <c r="B31" s="6">
        <v>2</v>
      </c>
      <c r="C31" s="22" t="s">
        <v>2</v>
      </c>
      <c r="D31" s="22"/>
      <c r="E31" s="23"/>
    </row>
    <row r="32" spans="1:7" x14ac:dyDescent="0.25">
      <c r="A32" s="35" t="s">
        <v>23</v>
      </c>
      <c r="B32" s="36">
        <f>B30/B31</f>
        <v>12.5</v>
      </c>
      <c r="C32" s="37" t="s">
        <v>25</v>
      </c>
      <c r="D32" s="27"/>
      <c r="E32" s="28"/>
    </row>
    <row r="73" spans="7:7" x14ac:dyDescent="0.25">
      <c r="G73" t="s">
        <v>70</v>
      </c>
    </row>
  </sheetData>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election activeCell="A3" sqref="A3"/>
    </sheetView>
  </sheetViews>
  <sheetFormatPr defaultRowHeight="15" x14ac:dyDescent="0.25"/>
  <cols>
    <col min="1" max="1" width="44.85546875" bestFit="1" customWidth="1"/>
  </cols>
  <sheetData>
    <row r="1" spans="1:5" x14ac:dyDescent="0.25">
      <c r="A1" s="3" t="s">
        <v>106</v>
      </c>
    </row>
    <row r="2" spans="1:5" x14ac:dyDescent="0.25">
      <c r="A2" t="s">
        <v>108</v>
      </c>
    </row>
    <row r="4" spans="1:5" x14ac:dyDescent="0.25">
      <c r="A4" t="s">
        <v>109</v>
      </c>
    </row>
    <row r="5" spans="1:5" x14ac:dyDescent="0.25">
      <c r="A5" s="52" t="s">
        <v>71</v>
      </c>
    </row>
    <row r="6" spans="1:5" ht="18" x14ac:dyDescent="0.35">
      <c r="A6" t="s">
        <v>110</v>
      </c>
    </row>
    <row r="9" spans="1:5" ht="18" x14ac:dyDescent="0.35">
      <c r="A9" s="32" t="s">
        <v>107</v>
      </c>
      <c r="B9" s="33"/>
      <c r="C9" s="33"/>
      <c r="D9" s="33"/>
      <c r="E9" s="34"/>
    </row>
    <row r="10" spans="1:5" ht="18.75" x14ac:dyDescent="0.35">
      <c r="A10" s="21" t="s">
        <v>105</v>
      </c>
      <c r="B10" s="22"/>
      <c r="C10" s="22"/>
      <c r="D10" s="22"/>
      <c r="E10" s="23"/>
    </row>
    <row r="11" spans="1:5" ht="18" x14ac:dyDescent="0.35">
      <c r="A11" s="21" t="s">
        <v>103</v>
      </c>
      <c r="B11" s="7">
        <v>0.1</v>
      </c>
      <c r="C11" s="22" t="s">
        <v>99</v>
      </c>
      <c r="D11" s="22"/>
      <c r="E11" s="23"/>
    </row>
    <row r="12" spans="1:5" ht="17.25" x14ac:dyDescent="0.25">
      <c r="A12" s="42" t="s">
        <v>3</v>
      </c>
      <c r="B12" s="22">
        <v>998</v>
      </c>
      <c r="C12" s="22" t="s">
        <v>76</v>
      </c>
      <c r="D12" s="22"/>
      <c r="E12" s="23"/>
    </row>
    <row r="13" spans="1:5" ht="18.75" x14ac:dyDescent="0.35">
      <c r="A13" s="42" t="s">
        <v>14</v>
      </c>
      <c r="B13" s="7">
        <v>2650</v>
      </c>
      <c r="C13" s="22" t="s">
        <v>76</v>
      </c>
      <c r="D13" s="22"/>
      <c r="E13" s="23"/>
    </row>
    <row r="14" spans="1:5" ht="18" x14ac:dyDescent="0.35">
      <c r="A14" s="43" t="s">
        <v>97</v>
      </c>
      <c r="B14" s="40">
        <f>B13/B12</f>
        <v>2.6553106212424851</v>
      </c>
      <c r="C14" s="22"/>
      <c r="D14" s="22"/>
      <c r="E14" s="23"/>
    </row>
    <row r="15" spans="1:5" ht="17.25" x14ac:dyDescent="0.25">
      <c r="A15" s="42" t="s">
        <v>4</v>
      </c>
      <c r="B15" s="22">
        <v>9.81</v>
      </c>
      <c r="C15" s="22" t="s">
        <v>77</v>
      </c>
      <c r="D15" s="22"/>
      <c r="E15" s="23"/>
    </row>
    <row r="16" spans="1:5" ht="18" x14ac:dyDescent="0.35">
      <c r="A16" s="42" t="s">
        <v>96</v>
      </c>
      <c r="B16" s="5">
        <v>2.0000000000000001E-4</v>
      </c>
      <c r="C16" s="22" t="s">
        <v>15</v>
      </c>
      <c r="D16" s="22">
        <f>B16*1000000</f>
        <v>200</v>
      </c>
      <c r="E16" s="44" t="s">
        <v>16</v>
      </c>
    </row>
    <row r="17" spans="1:5" ht="17.25" x14ac:dyDescent="0.25">
      <c r="A17" s="43" t="s">
        <v>100</v>
      </c>
      <c r="B17" s="6">
        <v>30</v>
      </c>
      <c r="C17" s="22" t="s">
        <v>101</v>
      </c>
      <c r="D17" s="22"/>
      <c r="E17" s="23"/>
    </row>
    <row r="18" spans="1:5" ht="18" x14ac:dyDescent="0.35">
      <c r="A18" s="57" t="s">
        <v>104</v>
      </c>
      <c r="B18" s="26">
        <f>(B13*0.05*B11^5)/((B14-1)^2*B15^0.5*B16*B17^3)</f>
        <v>2.8590951667962658E-5</v>
      </c>
      <c r="C18" s="27" t="s">
        <v>102</v>
      </c>
      <c r="D18" s="27"/>
      <c r="E18" s="28"/>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RowHeight="15" x14ac:dyDescent="0.25"/>
  <sheetData>
    <row r="1" spans="1:1" x14ac:dyDescent="0.25">
      <c r="A1" t="s">
        <v>111</v>
      </c>
    </row>
    <row r="2" spans="1:1" x14ac:dyDescent="0.25">
      <c r="A2" t="s">
        <v>112</v>
      </c>
    </row>
    <row r="3" spans="1:1" x14ac:dyDescent="0.25">
      <c r="A3" t="s">
        <v>113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Stromingsvermogen</vt:lpstr>
      <vt:lpstr>Geometrie</vt:lpstr>
      <vt:lpstr>Stabiliteitsdiagram banktypen</vt:lpstr>
      <vt:lpstr>Sedimenttransport</vt:lpstr>
      <vt:lpstr>Disclaimer</vt:lpstr>
    </vt:vector>
  </TitlesOfParts>
  <Company>Waterschap Brabantse Delta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Coenen, Daniël</dc:creator>
  <cp:lastModifiedBy>Coenen, Daniël</cp:lastModifiedBy>
  <dcterms:created xsi:type="dcterms:W3CDTF">2015-10-27T13:49:09Z</dcterms:created>
  <dcterms:modified xsi:type="dcterms:W3CDTF">2015-11-26T14:33:16Z</dcterms:modified>
</cp:coreProperties>
</file>